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титульний" sheetId="1" r:id="rId1"/>
    <sheet name="титульний (2)" sheetId="2" r:id="rId2"/>
    <sheet name="2111+2120" sheetId="3" r:id="rId3"/>
    <sheet name="2210 розгорн" sheetId="4" r:id="rId4"/>
    <sheet name="2240 розгорн" sheetId="5" r:id="rId5"/>
    <sheet name="2250" sheetId="6" r:id="rId6"/>
    <sheet name="2270 (1)" sheetId="7" r:id="rId7"/>
    <sheet name="2270 (2)" sheetId="8" r:id="rId8"/>
    <sheet name="2282" sheetId="9" r:id="rId9"/>
    <sheet name="2730 " sheetId="10" r:id="rId10"/>
    <sheet name="2800" sheetId="11" r:id="rId11"/>
    <sheet name="3110" sheetId="12" r:id="rId12"/>
    <sheet name="план заходів " sheetId="13" r:id="rId13"/>
  </sheets>
  <externalReferences>
    <externalReference r:id="rId16"/>
  </externalReferences>
  <definedNames>
    <definedName name="_xlnm.Print_Titles" localSheetId="2">'2111+2120'!$A:$A</definedName>
    <definedName name="_xlnm.Print_Area" localSheetId="2">'2111+2120'!$A$1:$AL$26</definedName>
    <definedName name="_xlnm.Print_Area" localSheetId="5">'2250'!$A$1:$N$18</definedName>
    <definedName name="_xlnm.Print_Area" localSheetId="0">'титульний'!$A$1:$D$31</definedName>
    <definedName name="_xlnm.Print_Area" localSheetId="1">'титульний (2)'!$A$1:$AW$12</definedName>
  </definedNames>
  <calcPr fullCalcOnLoad="1"/>
</workbook>
</file>

<file path=xl/sharedStrings.xml><?xml version="1.0" encoding="utf-8"?>
<sst xmlns="http://schemas.openxmlformats.org/spreadsheetml/2006/main" count="499" uniqueCount="251">
  <si>
    <t>Прогноз на 2017 рік, грн</t>
  </si>
  <si>
    <t>Відсоток зростання 2017 року проти 2016 року</t>
  </si>
  <si>
    <t>Затверджено на 2016 рік  з урахуванням змін, у натуральних показниках</t>
  </si>
  <si>
    <t>Очікуване споживання в натуральних показниках у 2017 році</t>
  </si>
  <si>
    <t>Прогноз на 2017 рік  (грн)</t>
  </si>
  <si>
    <t>Затверджено на 2016 рік  з урахуванням змін  (грн)</t>
  </si>
  <si>
    <t>по ______________(назва закладу)</t>
  </si>
  <si>
    <t>1. Оплата післядипломної підготовки (перепідготовки) кадрів, підвищення кваліфікації кадрів за договорами, результатом яких є отримання посвідчення (сертифікату)</t>
  </si>
  <si>
    <t>тариф</t>
  </si>
  <si>
    <t>грн</t>
  </si>
  <si>
    <t>гривень</t>
  </si>
  <si>
    <t xml:space="preserve">Підвищення посадового окладу відповідно до постанови КМУ від 20.04.2007 р. № 643 </t>
  </si>
  <si>
    <t xml:space="preserve">Надбавки і доплати обов"язкового характеру </t>
  </si>
  <si>
    <t>погодинний фонд оплати праці</t>
  </si>
  <si>
    <t xml:space="preserve">надбавки  </t>
  </si>
  <si>
    <t>Разом надбавки і доплати обов"язкового характеру</t>
  </si>
  <si>
    <t>абсолютне</t>
  </si>
  <si>
    <t>відносне,    %</t>
  </si>
  <si>
    <t>За роботу в певних типах навчальних закладів (10-30%)</t>
  </si>
  <si>
    <t>Інші (розшифрувати) (від 3до 20%)</t>
  </si>
  <si>
    <t>спеціалісти</t>
  </si>
  <si>
    <t>робітники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</si>
  <si>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</si>
  <si>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№ з/п</t>
  </si>
  <si>
    <t xml:space="preserve">Найменування </t>
  </si>
  <si>
    <t>од. виміру</t>
  </si>
  <si>
    <t xml:space="preserve">кількість </t>
  </si>
  <si>
    <t>ціна за од</t>
  </si>
  <si>
    <t>сума</t>
  </si>
  <si>
    <t>шт.</t>
  </si>
  <si>
    <t>Усього</t>
  </si>
  <si>
    <t>УСЬОГО ЗА КЕКВ 2210</t>
  </si>
  <si>
    <t>РАЗОМ КЕКВ 2210</t>
  </si>
  <si>
    <t xml:space="preserve">Керівник </t>
  </si>
  <si>
    <t>(підпис)</t>
  </si>
  <si>
    <t>(ініціали і призвище)</t>
  </si>
  <si>
    <t>1.1 з аудиту, юридичних, інформаційно-обчислювальних, консультативних та консалтингових послуг</t>
  </si>
  <si>
    <t>УСЬОГО ЗА КЕКВ 2240</t>
  </si>
  <si>
    <t>РАЗОМ КЕКВ 2240</t>
  </si>
  <si>
    <t>Посадова особа</t>
  </si>
  <si>
    <t>Добові</t>
  </si>
  <si>
    <t>Проїзд</t>
  </si>
  <si>
    <t>Проживання</t>
  </si>
  <si>
    <t>Сума разом</t>
  </si>
  <si>
    <t>кількість</t>
  </si>
  <si>
    <t>ціна за од.</t>
  </si>
  <si>
    <t>Директор</t>
  </si>
  <si>
    <t>РАЗОМ</t>
  </si>
  <si>
    <t>УСЬОГО ЗА КЕКВ 2250</t>
  </si>
  <si>
    <t>РАЗОМ КЕКВ 2250</t>
  </si>
  <si>
    <t>КЕКВ</t>
  </si>
  <si>
    <t>Натуральний показник</t>
  </si>
  <si>
    <t>2271 "Оплата теплопостачання"</t>
  </si>
  <si>
    <t>Гкал</t>
  </si>
  <si>
    <t>2272 "Оплата водопостачання і водовідведення"</t>
  </si>
  <si>
    <t>2273 "Олата електроенергії"</t>
  </si>
  <si>
    <t>2274 "Оплата природного газу"</t>
  </si>
  <si>
    <t>2275 "Оплата інших енергоносіїв"</t>
  </si>
  <si>
    <t>РАЗОМ КЕКВ 2270</t>
  </si>
  <si>
    <t>КЕКВ 2800 "Інші видатки"</t>
  </si>
  <si>
    <t>1. Сплата податків та зборів, обов"язкових платежів до бюджетів відповідно до законодавства</t>
  </si>
  <si>
    <t>ціна       за од.</t>
  </si>
  <si>
    <t>УСЬОГО ЗА КЕКВ 2800</t>
  </si>
  <si>
    <t>РАЗОМ КЕКВ 2800</t>
  </si>
  <si>
    <t>КЕКВ 2282 "Окремі заходи по реалізації державних (регіональних) програм, не віднесені до заходів розвитку"</t>
  </si>
  <si>
    <t>УСЬОГО ЗА КЕКВ 2282</t>
  </si>
  <si>
    <t>РАЗОМ КЕКВ 2282</t>
  </si>
  <si>
    <t xml:space="preserve">                  (ініціали і призвище)</t>
  </si>
  <si>
    <t>Показники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</si>
  <si>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</si>
  <si>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</si>
  <si>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</si>
  <si>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</si>
  <si>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</si>
  <si>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</si>
  <si>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</si>
  <si>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</si>
  <si>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</si>
  <si>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УСЬОГО</t>
  </si>
  <si>
    <t>Капітальні видатки</t>
  </si>
  <si>
    <t>Окремі заходи по реалізації державних (регіональних) програм, не віднесені до заходів розвитку</t>
  </si>
  <si>
    <t>кіль-ть чол./дн.</t>
  </si>
  <si>
    <t xml:space="preserve">кіль-сть </t>
  </si>
  <si>
    <t>кіль-сть чол./доб.</t>
  </si>
  <si>
    <t>Інші виплати населенню</t>
  </si>
  <si>
    <t xml:space="preserve">Разом </t>
  </si>
  <si>
    <t xml:space="preserve"> Керівник </t>
  </si>
  <si>
    <t>Придбання обладнання і предметів довгострокового користування</t>
  </si>
  <si>
    <t xml:space="preserve"> Капітальне будівництво</t>
  </si>
  <si>
    <t>Капітальний ремонт інших об'єктів</t>
  </si>
  <si>
    <t>Реконструкція та рестоврація інших об'єктів</t>
  </si>
  <si>
    <t>Кредиторська заборгованість</t>
  </si>
  <si>
    <t xml:space="preserve">Кредиторська заборгованість </t>
  </si>
  <si>
    <t xml:space="preserve">Дебиторська заборгованість </t>
  </si>
  <si>
    <t>Фонд оплати праці за схемним окладом за штатним розписом</t>
  </si>
  <si>
    <t xml:space="preserve">інші види заробітної плати, передбачені законодавством </t>
  </si>
  <si>
    <t>Нарахування на заробітну плату                         (КЕКВ 2120)</t>
  </si>
  <si>
    <t>доплати відповідно по постанови КМУ від 25.08.2004 р. №1096, від 20.04.2007 р. № 643</t>
  </si>
  <si>
    <t>виплати, передбачені по ст 57 ЗУ "Про освіту"</t>
  </si>
  <si>
    <t>доплата за роботу в нічний, святковий час, вихідні дні</t>
  </si>
  <si>
    <t>заміна по відпустках, курси підвищення кваліфікації</t>
  </si>
  <si>
    <t>Разом по інших видах заробітної плати</t>
  </si>
  <si>
    <t xml:space="preserve"> Місячний фонд за штатним розписом станом на 01 грудня 2016 року</t>
  </si>
  <si>
    <t>За звання, категорію (від 5 до 15%)</t>
  </si>
  <si>
    <t xml:space="preserve">за вислугу років </t>
  </si>
  <si>
    <t xml:space="preserve">за престижність праці та особливі умови праці відповідно </t>
  </si>
  <si>
    <t>за класне керівництво, перевірку зошитів та пісьмових робіт</t>
  </si>
  <si>
    <t>шкідливі умови, класність, ненормований робочий день</t>
  </si>
  <si>
    <t xml:space="preserve"> допомога на оздоровлення</t>
  </si>
  <si>
    <t>щорічна винагорода за сумлінну працю</t>
  </si>
  <si>
    <t xml:space="preserve">адміністративно педагогічний персонал </t>
  </si>
  <si>
    <t xml:space="preserve">педагогічні працівникі </t>
  </si>
  <si>
    <t>по ______________</t>
  </si>
  <si>
    <t>Кількість на рік</t>
  </si>
  <si>
    <t>діючий тариф</t>
  </si>
  <si>
    <t xml:space="preserve">м.куб </t>
  </si>
  <si>
    <t xml:space="preserve">кВт </t>
  </si>
  <si>
    <t>тонн</t>
  </si>
  <si>
    <t xml:space="preserve">Розрахункові </t>
  </si>
  <si>
    <t>КФКВ</t>
  </si>
  <si>
    <t>Назва КФКВ/установи</t>
  </si>
  <si>
    <t xml:space="preserve">КФКВ 2270 "Оплата комунальних послуг та енергоносіїв" </t>
  </si>
  <si>
    <t xml:space="preserve">КФКВ 2271 </t>
  </si>
  <si>
    <t xml:space="preserve">КФКВ 2272  </t>
  </si>
  <si>
    <t xml:space="preserve">КФКВ 2273 </t>
  </si>
  <si>
    <t xml:space="preserve">КФКВ 2274 </t>
  </si>
  <si>
    <t xml:space="preserve">КФКВ 2275 </t>
  </si>
  <si>
    <t xml:space="preserve">  КФКВ / Назва установи</t>
  </si>
  <si>
    <t>ВСЬОГО ВИДАТКИ</t>
  </si>
  <si>
    <t>ВСЬОГО ПОТОЧНІ ВИДАТКИ</t>
  </si>
  <si>
    <t>Фонд оплати праці (КЕКВ 2111+2120)</t>
  </si>
  <si>
    <t>Предмети, матеріали, обладнання та інвентар (КЕКВ 2210)</t>
  </si>
  <si>
    <t>Медикаменти та перев"язувальні матеріали (КЕКВ 2220)</t>
  </si>
  <si>
    <t>Продукти харчування (КЕКВ 2230)</t>
  </si>
  <si>
    <t>Оплата послуг (крім комунальних) (КЕКВ 2240)</t>
  </si>
  <si>
    <t>Видатки на відрядження (КЕКВ 2250)</t>
  </si>
  <si>
    <t>Оплата комунальних послуг та енергоносіїв (КЕКВ 2270)</t>
  </si>
  <si>
    <t>Дослідження і розробки, видатки держаного (регіонального значенння) (КЕКВ 2282)</t>
  </si>
  <si>
    <t>Виплата пенсій і допомоги (КЕКВ  2710)</t>
  </si>
  <si>
    <t>Стипендії (КЕКВ 2720)</t>
  </si>
  <si>
    <t>Інші поточні видатки (КЕКВ 2800)</t>
  </si>
  <si>
    <t>Придбання обладнання і предметів довгострокового користування (КЕКВ 3110)</t>
  </si>
  <si>
    <t>Капітальне будівництво (придбання), капітальний ремонь, реконструкція та реставрація (КЕКВ 3120, 3130, 3140)</t>
  </si>
  <si>
    <t>відхилення</t>
  </si>
  <si>
    <t>Головний бухгалтер</t>
  </si>
  <si>
    <t xml:space="preserve">Затверджено на 2016 рік                (з урахув. змін)                           </t>
  </si>
  <si>
    <t>Прогнозний розрахунок на 2017 рік</t>
  </si>
  <si>
    <t>ПРОГНОЗНІ ПОКАЗНИКИ до проекту обласного бюджету на 2017 рік</t>
  </si>
  <si>
    <t xml:space="preserve">Прогнозний розрахунок фонду оплати праці на 2017 рік по галузі "Освіта"                 </t>
  </si>
  <si>
    <t>5.6. Придбання інвентарю та інструментів для господарської діяльності, а також для благоустрою території</t>
  </si>
  <si>
    <t>КЕКВ 2240 "Оплата послуг (крім комунальних)" на 2017 рік</t>
  </si>
  <si>
    <t xml:space="preserve">5.2 Засоби гігієни для потреб закладу </t>
  </si>
  <si>
    <t xml:space="preserve">КЕКВ 2250 "Видатки на відрядження" на 2017 рік </t>
  </si>
  <si>
    <t>КЕКВ 2210 "Предмети, матеріали, обладнання та інвентар " на 2017 рік</t>
  </si>
  <si>
    <t>КЕКВ 2270 "Оплата комунальних послуг та енергоносіїв" на 2017 рік</t>
  </si>
  <si>
    <t xml:space="preserve">коефіцієнт збільшення на 2017 рік </t>
  </si>
  <si>
    <t>Разом на 2017 рік</t>
  </si>
  <si>
    <t xml:space="preserve">показники на оплату комунальних послуг та енергоносіїв на 2017 рік </t>
  </si>
  <si>
    <t>Фактичні видатки за 2015 рік, грн</t>
  </si>
  <si>
    <t>Відрядження (вказати напрямок проїзду)</t>
  </si>
  <si>
    <t>Примітка: якщо у таблиці  перераховані видатки, які не відповідають потребі закладу, то потрібно додавати відповідні закладу видатки з відповідними формулами</t>
  </si>
  <si>
    <t>КФКВ/Установа/Категорія працівниківКатегорія працівників</t>
  </si>
  <si>
    <t xml:space="preserve">Кількість штатних одиниць станом на 01.01.16 р. </t>
  </si>
  <si>
    <t xml:space="preserve">Прогнозна штатна чисельність на 2017 рік, ставки </t>
  </si>
  <si>
    <t>Збільшення, зменшення проти затверджених на 2016 рік</t>
  </si>
  <si>
    <t>Разом фонд заробітної плати на 2017 рік (КЕКВ 2111)</t>
  </si>
  <si>
    <t>Фонд оплати праці з нарахуваннями на 2017 рік (2111+2120)</t>
  </si>
  <si>
    <r>
      <t xml:space="preserve">Затверджено на оплату праці                                          </t>
    </r>
    <r>
      <rPr>
        <b/>
        <sz val="14"/>
        <rFont val="Times New Roman"/>
        <family val="1"/>
      </rPr>
      <t xml:space="preserve">на 2016 рік          </t>
    </r>
    <r>
      <rPr>
        <sz val="14"/>
        <rFont val="Times New Roman"/>
        <family val="1"/>
      </rPr>
      <t xml:space="preserve">                              (КЕКВ 2111+2120) з урахуванням змін</t>
    </r>
  </si>
  <si>
    <t xml:space="preserve"> Місячний фонд за штатним розписом станом на 01 січня 2017 року</t>
  </si>
  <si>
    <t xml:space="preserve"> Місячний фонд за штатним розписом станом на 01 травня  2017 року</t>
  </si>
  <si>
    <t xml:space="preserve"> Місячний фонд за штатним розписом станом на 01 грудня 2017 року</t>
  </si>
  <si>
    <t xml:space="preserve">Всього ФОП за схемним окладом на 2017 рік </t>
  </si>
  <si>
    <t>Разом підвищення на 2017 рік</t>
  </si>
  <si>
    <t>завідування кабінетами, майстернями, цикловими і методичними комісіями тощо</t>
  </si>
  <si>
    <t xml:space="preserve">Інші виплати населенню(КЕКВ 2730) </t>
  </si>
  <si>
    <t>Продукти харчування</t>
  </si>
  <si>
    <r>
      <t>Медикаменти та перев</t>
    </r>
    <r>
      <rPr>
        <sz val="18"/>
        <color indexed="8"/>
        <rFont val="Arial"/>
        <family val="2"/>
      </rPr>
      <t>'</t>
    </r>
    <r>
      <rPr>
        <sz val="18"/>
        <color indexed="8"/>
        <rFont val="Times New Roman"/>
        <family val="1"/>
      </rPr>
      <t xml:space="preserve">язувальні матеріали </t>
    </r>
  </si>
  <si>
    <t>Оплата природного газу</t>
  </si>
  <si>
    <t>Стипендії</t>
  </si>
  <si>
    <t>КЕКВ 2730 "Інші виплати населенню"</t>
  </si>
  <si>
    <t>1.Оплата видатків на державне обов'язкове особисте страхування відповідно до законодавства</t>
  </si>
  <si>
    <t>УСЬОГО ЗА КЕКВ 2730</t>
  </si>
  <si>
    <t>РАЗОМ КЕКВ 2730</t>
  </si>
  <si>
    <t xml:space="preserve">  План заходів на 2017 рік</t>
  </si>
  <si>
    <t>Статус та назва заходу</t>
  </si>
  <si>
    <t>термін проведення</t>
  </si>
  <si>
    <t>Потреба у коштах з урахуванням індекса інфляції 5,9%, грн, в т. ч. за КЕКВ</t>
  </si>
  <si>
    <t>Потреба у коштах, грн.  в т. ч. за КЕКВ</t>
  </si>
  <si>
    <t>2240     проїзд, добові, проживання</t>
  </si>
  <si>
    <t>Обласні :</t>
  </si>
  <si>
    <t>070401/ Херсонський державний будинок художньої творчості</t>
  </si>
  <si>
    <t>Плата за землю</t>
  </si>
  <si>
    <t>КЕКВ 3110 "Придбання обладнання і предметів довгострокового користування"</t>
  </si>
  <si>
    <t>1. Придбання професійного музичного обладнання</t>
  </si>
  <si>
    <t>шт</t>
  </si>
  <si>
    <t>2. Комп'ютерна та ін.офісна техніка</t>
  </si>
  <si>
    <t>УСЬОГО ЗА КЕКВ 3110</t>
  </si>
  <si>
    <t>Обласний конкурс сценарії, методичних розробок "Перлина натхнення"</t>
  </si>
  <si>
    <t>листопад-січень</t>
  </si>
  <si>
    <t>Щорічний обласний конкурс віршованої поезії "Поетичний вернісаж"</t>
  </si>
  <si>
    <t>лютий-березень</t>
  </si>
  <si>
    <t>Обласний конкурс новорічних композицій "Альтернативна ялинка"</t>
  </si>
  <si>
    <t>грудень</t>
  </si>
  <si>
    <t>Щорічний обласний конкурс майстрів художнього читання "Наша земля-Україна"</t>
  </si>
  <si>
    <t>листопад</t>
  </si>
  <si>
    <t>Обласна виставка новорічних ялинок "Креативна ялинка"</t>
  </si>
  <si>
    <t>Щорічна тематична виставка різдвяних композицій "Дотик янгола"</t>
  </si>
  <si>
    <t>січень</t>
  </si>
  <si>
    <t>Обласний конкурс дитячого малюнка "Акварелі райдуги"</t>
  </si>
  <si>
    <t>лютий-травень</t>
  </si>
  <si>
    <t>Щорічний обласний огляд-конкурс художньої творчості "Надія-Молодість-Майбутнє"</t>
  </si>
  <si>
    <t>березень-квітень</t>
  </si>
  <si>
    <t>Щорічний обласний огляд-конкурс дитячої та юнацької творчості "таврійський барвограй"</t>
  </si>
  <si>
    <t>березень-травень</t>
  </si>
  <si>
    <t>Щорічний обласний огляд-конкурс художньої творчості "Сузір'я талантів" серед педагогічних працівників ПТНЗ</t>
  </si>
  <si>
    <t>Обласний фестиваль театрів мод "Силует"</t>
  </si>
  <si>
    <t>березень</t>
  </si>
  <si>
    <t>Щорічний обласний конкурс ДПМ "Сміється писанка у всій її красі"</t>
  </si>
  <si>
    <t>квітень</t>
  </si>
  <si>
    <t>Обласний конкурс дитячих та юнацькихтеатральних колективів "Мельпоменочка"</t>
  </si>
  <si>
    <t>Обласний конкурс естрадної пісні "Карусель мелодії"</t>
  </si>
  <si>
    <t>жовтень</t>
  </si>
  <si>
    <t>2240  оренда автоб., оренда залу, апаратури</t>
  </si>
  <si>
    <t>червень</t>
  </si>
  <si>
    <t>Фестиваль дитячої творчості "Скадовськ збирає друзів"</t>
  </si>
  <si>
    <t>Щорічний обласний фольклорний фестиваль дитячої творчості "Фольклор-фест"</t>
  </si>
  <si>
    <t>грудень-травень</t>
  </si>
  <si>
    <t>Телевізійний дитячий фестиваль "Каруселька ля-ля-фа"</t>
  </si>
  <si>
    <t>Обласний конкурс малих форм хореографії "Зимова казка"</t>
  </si>
  <si>
    <t>2240     харчування</t>
  </si>
  <si>
    <t xml:space="preserve">1. Оплата добових та проїзду </t>
  </si>
  <si>
    <t>В.В.Висовень</t>
  </si>
  <si>
    <t>Л.В.Бондар</t>
  </si>
  <si>
    <t>070401/ ХДБХТ</t>
  </si>
  <si>
    <t>ХДБХТ</t>
  </si>
  <si>
    <t>по Херсонському державному будинку худрожньої творчості</t>
  </si>
  <si>
    <t xml:space="preserve"> РОЗРАХУНКИ-ОБГРУНТУВАННЯ ПОКАЗНИКІВ ВИДАТКІВ БЮДЖЕТУ, ВКЛЮЧЕНИХ ДО ПРОЕКТУ БЮДЖЕТУ НА 2017 РІК    (СПЕЦІАЛЬНИЙ ФОНД)</t>
  </si>
  <si>
    <t>Херсонський державний будинок художньої творчості</t>
  </si>
  <si>
    <t>Вітальні листівки</t>
  </si>
  <si>
    <t>Конверти</t>
  </si>
  <si>
    <t>Марки</t>
  </si>
  <si>
    <t>Флешки</t>
  </si>
  <si>
    <t>Мило туалетне</t>
  </si>
  <si>
    <t>Туалетний папір</t>
  </si>
  <si>
    <t>Швабра</t>
  </si>
  <si>
    <t>Граблі</t>
  </si>
  <si>
    <t>Секатор</t>
  </si>
  <si>
    <t>Послуги з обслуговування ПЗ "Клієнт-Казна"</t>
  </si>
  <si>
    <t>індексація заробітної плати, інші доплати</t>
  </si>
  <si>
    <t>2.оплата послуг з поточного ремонту</t>
  </si>
  <si>
    <t>Поточний ремонт туалету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</si>
</sst>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"/>
    <numFmt numFmtId="207" formatCode="0.0%"/>
    <numFmt numFmtId="208" formatCode="#,##0.000"/>
    <numFmt numFmtId="209" formatCode="#,##0.0000"/>
    <numFmt numFmtId="210" formatCode="0.00000000"/>
    <numFmt numFmtId="211" formatCode="_-* #,##0.00\ _р_._-;\-* #,##0.00\ _р_._-;_-* &quot;-&quot;??\ _р_._-;_-@_-"/>
    <numFmt numFmtId="212" formatCode="_(* #,##0.0_);_(* \(#,##0.0\);_(* &quot;-&quot;??_);_(@_)"/>
    <numFmt numFmtId="213" formatCode="_(* #,##0_);_(* \(#,##0\);_(* &quot;-&quot;??_);_(@_)"/>
    <numFmt numFmtId="214" formatCode="0.000%"/>
  </numFmts>
  <fonts count="7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b/>
      <sz val="14"/>
      <name val="Arial Rounded MT Bold"/>
      <family val="2"/>
    </font>
    <font>
      <b/>
      <sz val="14"/>
      <name val="Arial Cyr"/>
      <family val="0"/>
    </font>
    <font>
      <sz val="16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2"/>
      <name val="UkrainianPragmatica"/>
      <family val="0"/>
    </font>
    <font>
      <sz val="14"/>
      <name val="Arial Cyr"/>
      <family val="0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20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1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Rounded MT Bold"/>
      <family val="2"/>
    </font>
    <font>
      <sz val="12"/>
      <name val="Times New Roman Cyr"/>
      <family val="1"/>
    </font>
    <font>
      <sz val="18"/>
      <color indexed="8"/>
      <name val="Arial"/>
      <family val="2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0" borderId="0">
      <alignment/>
      <protection/>
    </xf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>
      <alignment/>
      <protection/>
    </xf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6" fillId="0" borderId="0">
      <alignment/>
      <protection/>
    </xf>
    <xf numFmtId="0" fontId="72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211" fontId="18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1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0" fontId="23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32" borderId="0" xfId="57" applyFont="1" applyFill="1">
      <alignment/>
      <protection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24" fillId="32" borderId="11" xfId="0" applyFont="1" applyFill="1" applyBorder="1" applyAlignment="1">
      <alignment horizontal="center" wrapText="1"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/>
    </xf>
    <xf numFmtId="0" fontId="8" fillId="32" borderId="0" xfId="0" applyFont="1" applyFill="1" applyAlignment="1">
      <alignment horizontal="center" vertical="top"/>
    </xf>
    <xf numFmtId="1" fontId="4" fillId="0" borderId="0" xfId="57" applyNumberFormat="1" applyFont="1">
      <alignment/>
      <protection/>
    </xf>
    <xf numFmtId="1" fontId="1" fillId="0" borderId="0" xfId="57" applyNumberFormat="1" applyFont="1">
      <alignment/>
      <protection/>
    </xf>
    <xf numFmtId="2" fontId="4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2" fontId="22" fillId="32" borderId="10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2" fontId="22" fillId="33" borderId="10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4" fillId="0" borderId="0" xfId="57" applyFont="1" applyFill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0" xfId="57" applyFont="1" applyFill="1">
      <alignment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1" fillId="0" borderId="14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4" fillId="0" borderId="0" xfId="57" applyFont="1" applyFill="1" applyBorder="1">
      <alignment/>
      <protection/>
    </xf>
    <xf numFmtId="2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0" xfId="60" applyFont="1" applyBorder="1" applyAlignment="1">
      <alignment horizontal="left" vertical="center" wrapText="1"/>
      <protection/>
    </xf>
    <xf numFmtId="0" fontId="12" fillId="0" borderId="0" xfId="60" applyFont="1" applyAlignment="1">
      <alignment horizontal="center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0" applyFont="1" applyBorder="1" applyAlignment="1">
      <alignment horizontal="center" vertical="center" wrapText="1"/>
      <protection/>
    </xf>
    <xf numFmtId="0" fontId="11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9" fillId="0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1" fontId="29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Alignment="1">
      <alignment/>
    </xf>
    <xf numFmtId="3" fontId="1" fillId="0" borderId="10" xfId="57" applyNumberFormat="1" applyFont="1" applyFill="1" applyBorder="1" applyAlignment="1">
      <alignment horizontal="center" vertical="center" wrapText="1"/>
      <protection/>
    </xf>
    <xf numFmtId="3" fontId="1" fillId="0" borderId="10" xfId="57" applyNumberFormat="1" applyFont="1" applyFill="1" applyBorder="1" applyAlignment="1">
      <alignment horizontal="center" vertical="center" textRotation="90" wrapText="1"/>
      <protection/>
    </xf>
    <xf numFmtId="0" fontId="1" fillId="0" borderId="10" xfId="61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wrapText="1"/>
    </xf>
    <xf numFmtId="0" fontId="4" fillId="32" borderId="11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wrapText="1"/>
    </xf>
    <xf numFmtId="2" fontId="1" fillId="32" borderId="20" xfId="0" applyNumberFormat="1" applyFont="1" applyFill="1" applyBorder="1" applyAlignment="1">
      <alignment wrapText="1"/>
    </xf>
    <xf numFmtId="0" fontId="1" fillId="32" borderId="20" xfId="0" applyFont="1" applyFill="1" applyBorder="1" applyAlignment="1">
      <alignment wrapText="1"/>
    </xf>
    <xf numFmtId="0" fontId="10" fillId="32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34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wrapText="1"/>
    </xf>
    <xf numFmtId="0" fontId="4" fillId="34" borderId="0" xfId="57" applyFont="1" applyFill="1">
      <alignment/>
      <protection/>
    </xf>
    <xf numFmtId="0" fontId="1" fillId="34" borderId="10" xfId="0" applyFont="1" applyFill="1" applyBorder="1" applyAlignment="1">
      <alignment wrapText="1"/>
    </xf>
    <xf numFmtId="2" fontId="1" fillId="18" borderId="15" xfId="0" applyNumberFormat="1" applyFont="1" applyFill="1" applyBorder="1" applyAlignment="1">
      <alignment wrapText="1"/>
    </xf>
    <xf numFmtId="2" fontId="10" fillId="18" borderId="16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10" fillId="34" borderId="21" xfId="0" applyFont="1" applyFill="1" applyBorder="1" applyAlignment="1">
      <alignment wrapText="1"/>
    </xf>
    <xf numFmtId="2" fontId="10" fillId="34" borderId="22" xfId="0" applyNumberFormat="1" applyFont="1" applyFill="1" applyBorder="1" applyAlignment="1">
      <alignment wrapText="1"/>
    </xf>
    <xf numFmtId="0" fontId="10" fillId="34" borderId="23" xfId="0" applyFont="1" applyFill="1" applyBorder="1" applyAlignment="1">
      <alignment wrapText="1"/>
    </xf>
    <xf numFmtId="2" fontId="10" fillId="34" borderId="24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0" fillId="34" borderId="27" xfId="0" applyFont="1" applyFill="1" applyBorder="1" applyAlignment="1">
      <alignment wrapText="1"/>
    </xf>
    <xf numFmtId="2" fontId="10" fillId="18" borderId="12" xfId="0" applyNumberFormat="1" applyFont="1" applyFill="1" applyBorder="1" applyAlignment="1">
      <alignment wrapText="1"/>
    </xf>
    <xf numFmtId="2" fontId="10" fillId="18" borderId="10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32" fillId="0" borderId="0" xfId="60" applyFont="1" applyBorder="1" applyAlignment="1">
      <alignment horizontal="left" vertical="center" wrapText="1"/>
      <protection/>
    </xf>
    <xf numFmtId="0" fontId="33" fillId="0" borderId="0" xfId="60" applyFont="1">
      <alignment/>
      <protection/>
    </xf>
    <xf numFmtId="0" fontId="19" fillId="0" borderId="11" xfId="60" applyFont="1" applyBorder="1">
      <alignment/>
      <protection/>
    </xf>
    <xf numFmtId="0" fontId="2" fillId="0" borderId="11" xfId="60" applyFont="1" applyBorder="1" applyAlignment="1">
      <alignment horizontal="right"/>
      <protection/>
    </xf>
    <xf numFmtId="206" fontId="2" fillId="0" borderId="28" xfId="60" applyNumberFormat="1" applyFont="1" applyBorder="1" applyAlignment="1">
      <alignment horizontal="center" vertical="center" wrapText="1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0" fontId="34" fillId="0" borderId="0" xfId="60" applyFont="1" applyBorder="1" applyAlignment="1">
      <alignment/>
      <protection/>
    </xf>
    <xf numFmtId="0" fontId="33" fillId="0" borderId="0" xfId="60" applyFont="1" applyBorder="1">
      <alignment/>
      <protection/>
    </xf>
    <xf numFmtId="0" fontId="21" fillId="33" borderId="10" xfId="0" applyFont="1" applyFill="1" applyBorder="1" applyAlignment="1">
      <alignment vertical="center" wrapText="1"/>
    </xf>
    <xf numFmtId="206" fontId="2" fillId="33" borderId="10" xfId="60" applyNumberFormat="1" applyFont="1" applyFill="1" applyBorder="1">
      <alignment/>
      <protection/>
    </xf>
    <xf numFmtId="0" fontId="19" fillId="33" borderId="0" xfId="60" applyFont="1" applyFill="1" applyBorder="1">
      <alignment/>
      <protection/>
    </xf>
    <xf numFmtId="3" fontId="19" fillId="33" borderId="0" xfId="60" applyNumberFormat="1" applyFont="1" applyFill="1" applyBorder="1">
      <alignment/>
      <protection/>
    </xf>
    <xf numFmtId="0" fontId="19" fillId="33" borderId="0" xfId="60" applyFont="1" applyFill="1">
      <alignment/>
      <protection/>
    </xf>
    <xf numFmtId="206" fontId="19" fillId="33" borderId="0" xfId="60" applyNumberFormat="1" applyFont="1" applyFill="1">
      <alignment/>
      <protection/>
    </xf>
    <xf numFmtId="206" fontId="19" fillId="35" borderId="0" xfId="60" applyNumberFormat="1" applyFont="1" applyFill="1">
      <alignment/>
      <protection/>
    </xf>
    <xf numFmtId="0" fontId="19" fillId="35" borderId="0" xfId="60" applyFont="1" applyFill="1">
      <alignment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4" fontId="4" fillId="0" borderId="10" xfId="60" applyNumberFormat="1" applyFont="1" applyFill="1" applyBorder="1">
      <alignment/>
      <protection/>
    </xf>
    <xf numFmtId="4" fontId="2" fillId="0" borderId="10" xfId="60" applyNumberFormat="1" applyFont="1" applyFill="1" applyBorder="1">
      <alignment/>
      <protection/>
    </xf>
    <xf numFmtId="3" fontId="2" fillId="0" borderId="10" xfId="60" applyNumberFormat="1" applyFont="1" applyFill="1" applyBorder="1">
      <alignment/>
      <protection/>
    </xf>
    <xf numFmtId="3" fontId="4" fillId="0" borderId="10" xfId="60" applyNumberFormat="1" applyFont="1" applyFill="1" applyBorder="1">
      <alignment/>
      <protection/>
    </xf>
    <xf numFmtId="206" fontId="2" fillId="0" borderId="10" xfId="60" applyNumberFormat="1" applyFont="1" applyFill="1" applyBorder="1">
      <alignment/>
      <protection/>
    </xf>
    <xf numFmtId="3" fontId="2" fillId="0" borderId="17" xfId="60" applyNumberFormat="1" applyFont="1" applyFill="1" applyBorder="1">
      <alignment/>
      <protection/>
    </xf>
    <xf numFmtId="3" fontId="4" fillId="0" borderId="17" xfId="60" applyNumberFormat="1" applyFont="1" applyFill="1" applyBorder="1">
      <alignment/>
      <protection/>
    </xf>
    <xf numFmtId="206" fontId="33" fillId="0" borderId="0" xfId="60" applyNumberFormat="1" applyFont="1" applyFill="1" applyBorder="1">
      <alignment/>
      <protection/>
    </xf>
    <xf numFmtId="2" fontId="33" fillId="0" borderId="0" xfId="60" applyNumberFormat="1" applyFont="1" applyFill="1" applyBorder="1">
      <alignment/>
      <protection/>
    </xf>
    <xf numFmtId="0" fontId="33" fillId="0" borderId="0" xfId="60" applyFont="1" applyFill="1">
      <alignment/>
      <protection/>
    </xf>
    <xf numFmtId="0" fontId="19" fillId="0" borderId="0" xfId="60" applyFont="1" applyFill="1">
      <alignment/>
      <protection/>
    </xf>
    <xf numFmtId="4" fontId="33" fillId="0" borderId="0" xfId="60" applyNumberFormat="1" applyFont="1" applyFill="1">
      <alignment/>
      <protection/>
    </xf>
    <xf numFmtId="2" fontId="19" fillId="0" borderId="0" xfId="60" applyNumberFormat="1" applyFont="1" applyFill="1">
      <alignment/>
      <protection/>
    </xf>
    <xf numFmtId="0" fontId="4" fillId="0" borderId="10" xfId="60" applyFont="1" applyFill="1" applyBorder="1">
      <alignment/>
      <protection/>
    </xf>
    <xf numFmtId="206" fontId="19" fillId="0" borderId="0" xfId="60" applyNumberFormat="1" applyFont="1">
      <alignment/>
      <protection/>
    </xf>
    <xf numFmtId="0" fontId="14" fillId="0" borderId="0" xfId="60" applyFont="1" applyFill="1">
      <alignment/>
      <protection/>
    </xf>
    <xf numFmtId="0" fontId="35" fillId="0" borderId="10" xfId="60" applyFont="1" applyBorder="1" applyAlignment="1">
      <alignment horizontal="center" vertical="center" wrapText="1"/>
      <protection/>
    </xf>
    <xf numFmtId="3" fontId="35" fillId="0" borderId="10" xfId="60" applyNumberFormat="1" applyFont="1" applyBorder="1" applyAlignment="1">
      <alignment horizontal="center" vertical="center" wrapText="1"/>
      <protection/>
    </xf>
    <xf numFmtId="0" fontId="31" fillId="0" borderId="0" xfId="60" applyFont="1" applyBorder="1">
      <alignment/>
      <protection/>
    </xf>
    <xf numFmtId="0" fontId="31" fillId="0" borderId="0" xfId="60" applyFont="1">
      <alignment/>
      <protection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17" fillId="32" borderId="1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1" fillId="32" borderId="12" xfId="0" applyFont="1" applyFill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17" fillId="0" borderId="10" xfId="0" applyFont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2" fontId="10" fillId="18" borderId="27" xfId="0" applyNumberFormat="1" applyFont="1" applyFill="1" applyBorder="1" applyAlignment="1">
      <alignment wrapText="1"/>
    </xf>
    <xf numFmtId="0" fontId="11" fillId="0" borderId="0" xfId="57" applyFont="1" applyFill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0" xfId="57" applyFont="1" applyAlignment="1">
      <alignment horizontal="center" vertical="center" wrapText="1"/>
      <protection/>
    </xf>
    <xf numFmtId="0" fontId="38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1" fontId="1" fillId="32" borderId="10" xfId="0" applyNumberFormat="1" applyFont="1" applyFill="1" applyBorder="1" applyAlignment="1">
      <alignment/>
    </xf>
    <xf numFmtId="0" fontId="1" fillId="32" borderId="30" xfId="0" applyFont="1" applyFill="1" applyBorder="1" applyAlignment="1">
      <alignment/>
    </xf>
    <xf numFmtId="0" fontId="10" fillId="32" borderId="31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/>
    </xf>
    <xf numFmtId="2" fontId="1" fillId="32" borderId="31" xfId="0" applyNumberFormat="1" applyFont="1" applyFill="1" applyBorder="1" applyAlignment="1">
      <alignment/>
    </xf>
    <xf numFmtId="2" fontId="10" fillId="32" borderId="31" xfId="0" applyNumberFormat="1" applyFont="1" applyFill="1" applyBorder="1" applyAlignment="1">
      <alignment/>
    </xf>
    <xf numFmtId="0" fontId="10" fillId="32" borderId="31" xfId="0" applyFont="1" applyFill="1" applyBorder="1" applyAlignment="1">
      <alignment/>
    </xf>
    <xf numFmtId="0" fontId="39" fillId="32" borderId="26" xfId="0" applyFont="1" applyFill="1" applyBorder="1" applyAlignment="1">
      <alignment/>
    </xf>
    <xf numFmtId="0" fontId="30" fillId="32" borderId="27" xfId="0" applyFont="1" applyFill="1" applyBorder="1" applyAlignment="1">
      <alignment/>
    </xf>
    <xf numFmtId="0" fontId="39" fillId="32" borderId="27" xfId="0" applyFont="1" applyFill="1" applyBorder="1" applyAlignment="1">
      <alignment/>
    </xf>
    <xf numFmtId="1" fontId="30" fillId="32" borderId="27" xfId="0" applyNumberFormat="1" applyFont="1" applyFill="1" applyBorder="1" applyAlignment="1">
      <alignment/>
    </xf>
    <xf numFmtId="0" fontId="1" fillId="32" borderId="11" xfId="0" applyFont="1" applyFill="1" applyBorder="1" applyAlignment="1">
      <alignment/>
    </xf>
    <xf numFmtId="3" fontId="1" fillId="0" borderId="10" xfId="57" applyNumberFormat="1" applyFont="1" applyFill="1" applyBorder="1" applyAlignment="1">
      <alignment horizontal="center" vertical="center" textRotation="90"/>
      <protection/>
    </xf>
    <xf numFmtId="0" fontId="11" fillId="0" borderId="11" xfId="57" applyFont="1" applyFill="1" applyBorder="1" applyAlignment="1">
      <alignment/>
      <protection/>
    </xf>
    <xf numFmtId="2" fontId="1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7" fillId="0" borderId="0" xfId="0" applyNumberFormat="1" applyFont="1" applyAlignment="1">
      <alignment horizontal="center" wrapText="1"/>
    </xf>
    <xf numFmtId="0" fontId="24" fillId="3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1" fillId="0" borderId="0" xfId="57" applyFont="1" applyFill="1" applyAlignment="1">
      <alignment horizontal="center"/>
      <protection/>
    </xf>
    <xf numFmtId="0" fontId="11" fillId="0" borderId="11" xfId="57" applyFont="1" applyFill="1" applyBorder="1" applyAlignment="1">
      <alignment horizontal="center"/>
      <protection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4" fillId="0" borderId="10" xfId="59" applyFont="1" applyFill="1" applyBorder="1" applyAlignment="1">
      <alignment horizontal="center" vertical="center" wrapText="1"/>
      <protection/>
    </xf>
    <xf numFmtId="0" fontId="32" fillId="0" borderId="0" xfId="59" applyFont="1" applyFill="1" applyBorder="1" applyAlignment="1">
      <alignment horizontal="center" vertical="center" wrapText="1"/>
      <protection/>
    </xf>
    <xf numFmtId="0" fontId="4" fillId="0" borderId="32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206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206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33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4" fillId="0" borderId="32" xfId="60" applyFont="1" applyBorder="1" applyAlignment="1">
      <alignment horizontal="center" vertical="center" wrapText="1"/>
      <protection/>
    </xf>
    <xf numFmtId="0" fontId="4" fillId="0" borderId="33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206" fontId="4" fillId="0" borderId="32" xfId="60" applyNumberFormat="1" applyFont="1" applyBorder="1" applyAlignment="1">
      <alignment horizontal="center" vertical="center" wrapText="1"/>
      <protection/>
    </xf>
    <xf numFmtId="206" fontId="4" fillId="0" borderId="33" xfId="60" applyNumberFormat="1" applyFont="1" applyBorder="1" applyAlignment="1">
      <alignment horizontal="center" vertical="center" wrapText="1"/>
      <protection/>
    </xf>
    <xf numFmtId="206" fontId="4" fillId="0" borderId="12" xfId="60" applyNumberFormat="1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206" fontId="2" fillId="0" borderId="32" xfId="60" applyNumberFormat="1" applyFont="1" applyBorder="1" applyAlignment="1">
      <alignment horizontal="center" vertical="center" wrapText="1"/>
      <protection/>
    </xf>
    <xf numFmtId="206" fontId="2" fillId="0" borderId="12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206" fontId="4" fillId="0" borderId="10" xfId="60" applyNumberFormat="1" applyFont="1" applyBorder="1" applyAlignment="1">
      <alignment horizontal="center" vertical="center" wrapText="1"/>
      <protection/>
    </xf>
    <xf numFmtId="206" fontId="4" fillId="0" borderId="28" xfId="60" applyNumberFormat="1" applyFont="1" applyBorder="1" applyAlignment="1">
      <alignment horizontal="center" vertical="center" wrapText="1"/>
      <protection/>
    </xf>
    <xf numFmtId="206" fontId="4" fillId="0" borderId="18" xfId="60" applyNumberFormat="1" applyFont="1" applyBorder="1" applyAlignment="1">
      <alignment horizontal="center" vertical="center" wrapText="1"/>
      <protection/>
    </xf>
    <xf numFmtId="206" fontId="4" fillId="0" borderId="34" xfId="60" applyNumberFormat="1" applyFont="1" applyBorder="1" applyAlignment="1">
      <alignment horizontal="center" vertical="center" wrapText="1"/>
      <protection/>
    </xf>
    <xf numFmtId="206" fontId="4" fillId="0" borderId="11" xfId="60" applyNumberFormat="1" applyFont="1" applyBorder="1" applyAlignment="1">
      <alignment horizontal="center" vertical="center" wrapText="1"/>
      <protection/>
    </xf>
    <xf numFmtId="206" fontId="4" fillId="0" borderId="17" xfId="60" applyNumberFormat="1" applyFont="1" applyBorder="1" applyAlignment="1">
      <alignment horizontal="center" vertical="center" wrapText="1"/>
      <protection/>
    </xf>
    <xf numFmtId="206" fontId="4" fillId="0" borderId="19" xfId="60" applyNumberFormat="1" applyFont="1" applyBorder="1" applyAlignment="1">
      <alignment horizontal="center" vertical="center" wrapText="1"/>
      <protection/>
    </xf>
    <xf numFmtId="0" fontId="4" fillId="0" borderId="29" xfId="59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0" fontId="1" fillId="0" borderId="3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18" xfId="0" applyFont="1" applyFill="1" applyBorder="1" applyAlignment="1">
      <alignment horizontal="center" vertical="top"/>
    </xf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32" borderId="0" xfId="0" applyFont="1" applyFill="1" applyAlignment="1">
      <alignment wrapText="1"/>
    </xf>
    <xf numFmtId="0" fontId="1" fillId="32" borderId="38" xfId="0" applyFont="1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4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0" fillId="34" borderId="36" xfId="0" applyFont="1" applyFill="1" applyBorder="1" applyAlignment="1">
      <alignment wrapText="1"/>
    </xf>
    <xf numFmtId="0" fontId="10" fillId="34" borderId="37" xfId="0" applyFont="1" applyFill="1" applyBorder="1" applyAlignment="1">
      <alignment wrapText="1"/>
    </xf>
    <xf numFmtId="0" fontId="10" fillId="34" borderId="43" xfId="0" applyFont="1" applyFill="1" applyBorder="1" applyAlignment="1">
      <alignment wrapText="1"/>
    </xf>
    <xf numFmtId="0" fontId="10" fillId="34" borderId="39" xfId="0" applyFont="1" applyFill="1" applyBorder="1" applyAlignment="1">
      <alignment wrapText="1"/>
    </xf>
    <xf numFmtId="0" fontId="10" fillId="34" borderId="40" xfId="0" applyFont="1" applyFill="1" applyBorder="1" applyAlignment="1">
      <alignment wrapText="1"/>
    </xf>
    <xf numFmtId="0" fontId="10" fillId="34" borderId="44" xfId="0" applyFont="1" applyFill="1" applyBorder="1" applyAlignment="1">
      <alignment wrapText="1"/>
    </xf>
    <xf numFmtId="0" fontId="1" fillId="32" borderId="35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7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/>
      <protection/>
    </xf>
    <xf numFmtId="0" fontId="2" fillId="0" borderId="19" xfId="57" applyFont="1" applyFill="1" applyBorder="1" applyAlignment="1">
      <alignment horizontal="center"/>
      <protection/>
    </xf>
    <xf numFmtId="0" fontId="2" fillId="0" borderId="29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0" fontId="1" fillId="0" borderId="11" xfId="0" applyFont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7" fillId="32" borderId="17" xfId="0" applyFont="1" applyFill="1" applyBorder="1" applyAlignment="1">
      <alignment horizontal="left" wrapText="1"/>
    </xf>
    <xf numFmtId="0" fontId="17" fillId="32" borderId="29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32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200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0" fillId="34" borderId="17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 horizontal="left" wrapText="1"/>
    </xf>
    <xf numFmtId="0" fontId="10" fillId="34" borderId="29" xfId="0" applyFont="1" applyFill="1" applyBorder="1" applyAlignment="1">
      <alignment horizontal="left" wrapText="1"/>
    </xf>
    <xf numFmtId="1" fontId="10" fillId="34" borderId="10" xfId="0" applyNumberFormat="1" applyFont="1" applyFill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23-01-19" xfId="58"/>
    <cellStyle name="Обычный_Зарплата 2008 засилка" xfId="59"/>
    <cellStyle name="Обычный_Зарплата 2014 " xfId="60"/>
    <cellStyle name="Обычный_Освіта  прогнозні розрахунки 2014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Тысячи [0]_Розподіл (2)" xfId="70"/>
    <cellStyle name="Тысячи_бюджет 1998 по клас.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&#1041;&#1047;%20&#1092;&#1086;&#1088;&#1084;&#1080;%20&#1085;&#1072;%20&#1079;&#1072;&#1082;&#1083;&#1072;&#1076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 ЗФ"/>
      <sheetName val="2110+2120"/>
      <sheetName val="2210"/>
      <sheetName val="гігієн для вихов -2210"/>
      <sheetName val="одяг для вихов - 2210"/>
      <sheetName val="2220"/>
      <sheetName val="діто-дні"/>
      <sheetName val="2230 -інтернати+бПК"/>
      <sheetName val="2230 (70601)"/>
      <sheetName val="2230 ДФ"/>
      <sheetName val="2240"/>
      <sheetName val="2250"/>
      <sheetName val=" 2270(1)"/>
      <sheetName val="2270(2)"/>
      <sheetName val="2282"/>
      <sheetName val="2720 (70601)"/>
      <sheetName val="2730"/>
      <sheetName val="2800"/>
    </sheetNames>
    <sheetDataSet>
      <sheetData sheetId="12">
        <row r="9">
          <cell r="G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46.7109375" style="31" customWidth="1"/>
    <col min="2" max="2" width="27.28125" style="31" customWidth="1"/>
    <col min="3" max="3" width="24.57421875" style="31" customWidth="1"/>
    <col min="4" max="4" width="12.28125" style="1" bestFit="1" customWidth="1"/>
    <col min="5" max="16384" width="9.140625" style="1" customWidth="1"/>
  </cols>
  <sheetData>
    <row r="1" spans="1:3" ht="81.75" customHeight="1">
      <c r="A1" s="246" t="s">
        <v>236</v>
      </c>
      <c r="B1" s="246"/>
      <c r="C1" s="246"/>
    </row>
    <row r="2" spans="1:3" ht="32.25" customHeight="1">
      <c r="A2" s="247" t="s">
        <v>237</v>
      </c>
      <c r="B2" s="247"/>
      <c r="C2" s="247"/>
    </row>
    <row r="3" spans="1:3" ht="17.25" customHeight="1">
      <c r="A3" s="49"/>
      <c r="B3" s="49"/>
      <c r="C3" s="49"/>
    </row>
    <row r="4" spans="1:3" ht="24.75" customHeight="1">
      <c r="A4" s="32" t="s">
        <v>68</v>
      </c>
      <c r="B4" s="33" t="s">
        <v>50</v>
      </c>
      <c r="C4" s="34" t="s">
        <v>28</v>
      </c>
    </row>
    <row r="5" spans="1:5" ht="27.75" customHeight="1">
      <c r="A5" s="35" t="s">
        <v>69</v>
      </c>
      <c r="B5" s="36">
        <v>2111</v>
      </c>
      <c r="C5" s="59">
        <f>'2111+2120'!Z9</f>
        <v>19200</v>
      </c>
      <c r="D5" s="54"/>
      <c r="E5" s="54"/>
    </row>
    <row r="6" spans="1:5" s="2" customFormat="1" ht="27.75" customHeight="1">
      <c r="A6" s="37" t="s">
        <v>70</v>
      </c>
      <c r="B6" s="38">
        <v>2120</v>
      </c>
      <c r="C6" s="59">
        <f>'2111+2120'!AA9</f>
        <v>4224</v>
      </c>
      <c r="D6" s="55"/>
      <c r="E6" s="54"/>
    </row>
    <row r="7" spans="1:5" ht="44.25" customHeight="1">
      <c r="A7" s="37" t="s">
        <v>71</v>
      </c>
      <c r="B7" s="38">
        <v>2210</v>
      </c>
      <c r="C7" s="58">
        <f>'2210 розгорн'!F24</f>
        <v>3595</v>
      </c>
      <c r="D7" s="56"/>
      <c r="E7" s="54"/>
    </row>
    <row r="8" spans="1:5" ht="44.25" customHeight="1">
      <c r="A8" s="37" t="s">
        <v>176</v>
      </c>
      <c r="B8" s="38">
        <v>2220</v>
      </c>
      <c r="C8" s="58"/>
      <c r="D8" s="56"/>
      <c r="E8" s="54"/>
    </row>
    <row r="9" spans="1:5" ht="44.25" customHeight="1">
      <c r="A9" s="37" t="s">
        <v>175</v>
      </c>
      <c r="B9" s="38">
        <v>2230</v>
      </c>
      <c r="C9" s="58"/>
      <c r="D9" s="56"/>
      <c r="E9" s="54"/>
    </row>
    <row r="10" spans="1:5" ht="43.5" customHeight="1">
      <c r="A10" s="37" t="s">
        <v>72</v>
      </c>
      <c r="B10" s="38">
        <v>2240</v>
      </c>
      <c r="C10" s="58">
        <f>'2240 розгорн'!G16</f>
        <v>4481</v>
      </c>
      <c r="D10" s="56"/>
      <c r="E10" s="54"/>
    </row>
    <row r="11" spans="1:5" ht="27" customHeight="1">
      <c r="A11" s="37" t="s">
        <v>73</v>
      </c>
      <c r="B11" s="38">
        <v>2250</v>
      </c>
      <c r="C11" s="58">
        <f>'2250'!G12</f>
        <v>0</v>
      </c>
      <c r="D11" s="56"/>
      <c r="E11" s="54"/>
    </row>
    <row r="12" spans="1:5" ht="40.5" customHeight="1">
      <c r="A12" s="37" t="s">
        <v>74</v>
      </c>
      <c r="B12" s="38">
        <v>2271</v>
      </c>
      <c r="C12" s="58">
        <f>'2270 (2)'!L7</f>
        <v>1854</v>
      </c>
      <c r="D12" s="54"/>
      <c r="E12" s="54"/>
    </row>
    <row r="13" spans="1:5" ht="41.25" customHeight="1">
      <c r="A13" s="37" t="s">
        <v>75</v>
      </c>
      <c r="B13" s="38">
        <v>2272</v>
      </c>
      <c r="C13" s="58">
        <f>'2270 (2)'!R7</f>
        <v>593</v>
      </c>
      <c r="D13" s="54"/>
      <c r="E13" s="54"/>
    </row>
    <row r="14" spans="1:5" ht="27.75" customHeight="1">
      <c r="A14" s="37" t="s">
        <v>76</v>
      </c>
      <c r="B14" s="38">
        <v>2273</v>
      </c>
      <c r="C14" s="58">
        <f>'2270 (2)'!X7</f>
        <v>2638</v>
      </c>
      <c r="D14" s="54"/>
      <c r="E14" s="54"/>
    </row>
    <row r="15" spans="1:5" ht="27.75" customHeight="1">
      <c r="A15" s="37" t="s">
        <v>177</v>
      </c>
      <c r="B15" s="38">
        <v>2274</v>
      </c>
      <c r="C15" s="58">
        <f>'2270 (2)'!AD7</f>
        <v>0</v>
      </c>
      <c r="D15" s="54"/>
      <c r="E15" s="54"/>
    </row>
    <row r="16" spans="1:5" ht="66.75" customHeight="1">
      <c r="A16" s="37" t="s">
        <v>80</v>
      </c>
      <c r="B16" s="38">
        <v>2282</v>
      </c>
      <c r="C16" s="58">
        <f>'2282'!F12</f>
        <v>0</v>
      </c>
      <c r="D16" s="54"/>
      <c r="E16" s="54"/>
    </row>
    <row r="17" spans="1:5" ht="31.5" customHeight="1">
      <c r="A17" s="37" t="s">
        <v>178</v>
      </c>
      <c r="B17" s="38">
        <v>2720</v>
      </c>
      <c r="C17" s="58"/>
      <c r="D17" s="54"/>
      <c r="E17" s="54"/>
    </row>
    <row r="18" spans="1:5" ht="27.75" customHeight="1">
      <c r="A18" s="37" t="s">
        <v>84</v>
      </c>
      <c r="B18" s="38">
        <v>2730</v>
      </c>
      <c r="C18" s="58">
        <f>'2730 '!W6</f>
        <v>0</v>
      </c>
      <c r="D18" s="57"/>
      <c r="E18" s="54"/>
    </row>
    <row r="19" spans="1:5" ht="28.5" customHeight="1">
      <c r="A19" s="37" t="s">
        <v>77</v>
      </c>
      <c r="B19" s="39">
        <v>2800</v>
      </c>
      <c r="C19" s="59">
        <f>'2800'!F10</f>
        <v>0</v>
      </c>
      <c r="E19" s="54">
        <f aca="true" t="shared" si="0" ref="E19:E24">C19-D19</f>
        <v>0</v>
      </c>
    </row>
    <row r="20" spans="1:5" ht="33.75" customHeight="1">
      <c r="A20" s="37" t="s">
        <v>79</v>
      </c>
      <c r="B20" s="39">
        <v>3000</v>
      </c>
      <c r="C20" s="59">
        <f>C21+C22+C23+C24</f>
        <v>0</v>
      </c>
      <c r="E20" s="54">
        <f t="shared" si="0"/>
        <v>0</v>
      </c>
    </row>
    <row r="21" spans="1:5" ht="40.5" customHeight="1">
      <c r="A21" s="37" t="s">
        <v>87</v>
      </c>
      <c r="B21" s="39">
        <v>3110</v>
      </c>
      <c r="C21" s="59">
        <f>'3110'!F19</f>
        <v>0</v>
      </c>
      <c r="E21" s="54">
        <f t="shared" si="0"/>
        <v>0</v>
      </c>
    </row>
    <row r="22" spans="1:5" ht="27.75" customHeight="1">
      <c r="A22" s="37" t="s">
        <v>88</v>
      </c>
      <c r="B22" s="39">
        <v>3122</v>
      </c>
      <c r="C22" s="59"/>
      <c r="E22" s="54">
        <f t="shared" si="0"/>
        <v>0</v>
      </c>
    </row>
    <row r="23" spans="1:5" ht="42.75" customHeight="1">
      <c r="A23" s="37" t="s">
        <v>89</v>
      </c>
      <c r="B23" s="39">
        <v>3132</v>
      </c>
      <c r="C23" s="59"/>
      <c r="E23" s="54">
        <f t="shared" si="0"/>
        <v>0</v>
      </c>
    </row>
    <row r="24" spans="1:5" ht="42.75" customHeight="1">
      <c r="A24" s="37" t="s">
        <v>90</v>
      </c>
      <c r="B24" s="39">
        <v>3142</v>
      </c>
      <c r="C24" s="59"/>
      <c r="E24" s="54">
        <f t="shared" si="0"/>
        <v>0</v>
      </c>
    </row>
    <row r="25" spans="1:5" ht="22.5" customHeight="1">
      <c r="A25" s="40" t="s">
        <v>78</v>
      </c>
      <c r="B25" s="40"/>
      <c r="C25" s="60">
        <f>SUM(C5:C20)</f>
        <v>36585</v>
      </c>
      <c r="D25" s="54"/>
      <c r="E25" s="54"/>
    </row>
    <row r="26" spans="1:3" ht="23.25">
      <c r="A26" s="50"/>
      <c r="B26" s="50"/>
      <c r="C26" s="50"/>
    </row>
    <row r="27" spans="1:3" ht="18.75">
      <c r="A27" s="26" t="s">
        <v>46</v>
      </c>
      <c r="B27" s="207"/>
      <c r="C27" s="208" t="s">
        <v>231</v>
      </c>
    </row>
    <row r="28" spans="1:3" ht="18.75">
      <c r="A28" s="26"/>
      <c r="B28" s="209" t="s">
        <v>34</v>
      </c>
      <c r="C28" s="26"/>
    </row>
    <row r="29" spans="1:3" ht="12.75" customHeight="1">
      <c r="A29" s="26"/>
      <c r="B29" s="26"/>
      <c r="C29" s="210"/>
    </row>
    <row r="30" spans="1:5" ht="18.75">
      <c r="A30" s="12" t="s">
        <v>144</v>
      </c>
      <c r="B30" s="13"/>
      <c r="C30" s="211" t="s">
        <v>232</v>
      </c>
      <c r="D30" s="248"/>
      <c r="E30" s="248"/>
    </row>
    <row r="31" spans="1:5" ht="18.75">
      <c r="A31" s="12"/>
      <c r="B31" s="209" t="s">
        <v>34</v>
      </c>
      <c r="C31" s="209"/>
      <c r="D31" s="245"/>
      <c r="E31" s="245"/>
    </row>
    <row r="32" spans="1:3" ht="18.75">
      <c r="A32" s="1"/>
      <c r="B32" s="1"/>
      <c r="C32" s="1"/>
    </row>
  </sheetData>
  <sheetProtection/>
  <mergeCells count="4">
    <mergeCell ref="D31:E31"/>
    <mergeCell ref="A1:C1"/>
    <mergeCell ref="A2:C2"/>
    <mergeCell ref="D30:E30"/>
  </mergeCells>
  <printOptions/>
  <pageMargins left="1.1811023622047245" right="0.1968503937007874" top="0.984251968503937" bottom="0.1968503937007874" header="0.2362204724409449" footer="0.1968503937007874"/>
  <pageSetup fitToWidth="3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7.00390625" style="7" customWidth="1"/>
    <col min="2" max="2" width="28.8515625" style="7" customWidth="1"/>
    <col min="3" max="3" width="13.57421875" style="7" customWidth="1"/>
    <col min="4" max="4" width="12.140625" style="7" customWidth="1"/>
    <col min="5" max="5" width="11.57421875" style="7" customWidth="1"/>
    <col min="6" max="6" width="11.140625" style="7" customWidth="1"/>
    <col min="7" max="16384" width="9.140625" style="1" customWidth="1"/>
  </cols>
  <sheetData>
    <row r="1" spans="1:6" ht="18.75">
      <c r="A1" s="350" t="s">
        <v>179</v>
      </c>
      <c r="B1" s="350"/>
      <c r="C1" s="350"/>
      <c r="D1" s="350"/>
      <c r="E1" s="350"/>
      <c r="F1" s="350"/>
    </row>
    <row r="2" spans="1:6" ht="18.75">
      <c r="A2" s="161"/>
      <c r="B2" s="161"/>
      <c r="C2" s="161"/>
      <c r="D2" s="161"/>
      <c r="E2" s="161"/>
      <c r="F2" s="161"/>
    </row>
    <row r="3" spans="1:6" ht="34.5" customHeight="1">
      <c r="A3" s="356" t="s">
        <v>180</v>
      </c>
      <c r="B3" s="356"/>
      <c r="C3" s="356"/>
      <c r="D3" s="356"/>
      <c r="E3" s="356"/>
      <c r="F3" s="356"/>
    </row>
    <row r="4" spans="1:6" ht="37.5">
      <c r="A4" s="16" t="s">
        <v>23</v>
      </c>
      <c r="B4" s="357" t="s">
        <v>24</v>
      </c>
      <c r="C4" s="358"/>
      <c r="D4" s="16" t="s">
        <v>26</v>
      </c>
      <c r="E4" s="16" t="s">
        <v>27</v>
      </c>
      <c r="F4" s="16" t="s">
        <v>28</v>
      </c>
    </row>
    <row r="5" spans="1:9" ht="28.5" customHeight="1">
      <c r="A5" s="212">
        <v>1</v>
      </c>
      <c r="B5" s="351"/>
      <c r="C5" s="352"/>
      <c r="D5" s="41"/>
      <c r="E5" s="41"/>
      <c r="F5" s="122">
        <f>D5*E5</f>
        <v>0</v>
      </c>
      <c r="I5" s="56"/>
    </row>
    <row r="6" spans="1:9" ht="28.5" customHeight="1">
      <c r="A6" s="212">
        <v>2</v>
      </c>
      <c r="B6" s="351"/>
      <c r="C6" s="352"/>
      <c r="D6" s="41"/>
      <c r="E6" s="41"/>
      <c r="F6" s="122">
        <f>D6*E6</f>
        <v>0</v>
      </c>
      <c r="I6" s="56"/>
    </row>
    <row r="7" spans="1:6" ht="28.5" customHeight="1">
      <c r="A7" s="212">
        <v>3</v>
      </c>
      <c r="B7" s="351"/>
      <c r="C7" s="352"/>
      <c r="D7" s="41"/>
      <c r="E7" s="41"/>
      <c r="F7" s="122">
        <f>D7*E7</f>
        <v>0</v>
      </c>
    </row>
    <row r="8" spans="1:6" ht="18.75">
      <c r="A8" s="144"/>
      <c r="B8" s="353" t="s">
        <v>30</v>
      </c>
      <c r="C8" s="354"/>
      <c r="D8" s="144"/>
      <c r="E8" s="144"/>
      <c r="F8" s="146">
        <f>SUM(F5:F7)</f>
        <v>0</v>
      </c>
    </row>
    <row r="9" spans="1:6" ht="18.75">
      <c r="A9" s="213"/>
      <c r="B9" s="213"/>
      <c r="C9" s="213"/>
      <c r="D9" s="213"/>
      <c r="E9" s="214"/>
      <c r="F9" s="1"/>
    </row>
    <row r="10" spans="1:6" ht="18.75">
      <c r="A10" s="213"/>
      <c r="B10" s="355" t="s">
        <v>181</v>
      </c>
      <c r="C10" s="355"/>
      <c r="D10" s="355"/>
      <c r="E10" s="355"/>
      <c r="F10" s="215">
        <f>F8</f>
        <v>0</v>
      </c>
    </row>
    <row r="11" spans="1:6" ht="18.75">
      <c r="A11" s="213"/>
      <c r="B11" s="359"/>
      <c r="C11" s="359"/>
      <c r="D11" s="359"/>
      <c r="E11" s="359"/>
      <c r="F11" s="25"/>
    </row>
    <row r="12" spans="1:6" ht="18.75">
      <c r="A12" s="213"/>
      <c r="B12" s="359"/>
      <c r="C12" s="359"/>
      <c r="D12" s="359"/>
      <c r="E12" s="359"/>
      <c r="F12" s="25"/>
    </row>
    <row r="13" spans="1:6" ht="18.75">
      <c r="A13" s="48"/>
      <c r="B13" s="355" t="s">
        <v>182</v>
      </c>
      <c r="C13" s="355"/>
      <c r="D13" s="355"/>
      <c r="E13" s="355"/>
      <c r="F13" s="215">
        <f>ROUND(F10,0)</f>
        <v>0</v>
      </c>
    </row>
    <row r="14" spans="1:6" ht="18.75">
      <c r="A14" s="48"/>
      <c r="B14" s="216"/>
      <c r="C14" s="216"/>
      <c r="D14" s="216"/>
      <c r="E14" s="216"/>
      <c r="F14" s="217"/>
    </row>
    <row r="15" spans="1:6" ht="18.75">
      <c r="A15"/>
      <c r="B15"/>
      <c r="C15"/>
      <c r="D15"/>
      <c r="E15"/>
      <c r="F15"/>
    </row>
    <row r="16" spans="2:6" ht="18.75">
      <c r="B16" s="12" t="s">
        <v>33</v>
      </c>
      <c r="C16" s="13"/>
      <c r="D16" s="12"/>
      <c r="E16" s="261"/>
      <c r="F16" s="261"/>
    </row>
    <row r="17" spans="2:6" ht="18.75">
      <c r="B17" s="9"/>
      <c r="C17" s="14" t="s">
        <v>34</v>
      </c>
      <c r="D17" s="14"/>
      <c r="E17" s="302" t="s">
        <v>35</v>
      </c>
      <c r="F17" s="302"/>
    </row>
    <row r="18" spans="2:6" ht="18.75">
      <c r="B18" s="12"/>
      <c r="C18" s="12"/>
      <c r="D18" s="12"/>
      <c r="E18" s="12"/>
      <c r="F18" s="12"/>
    </row>
    <row r="19" spans="2:6" ht="18.75">
      <c r="B19" s="12" t="s">
        <v>144</v>
      </c>
      <c r="C19" s="13"/>
      <c r="D19" s="12"/>
      <c r="E19" s="261"/>
      <c r="F19" s="261"/>
    </row>
    <row r="20" spans="1:6" ht="18.75">
      <c r="A20"/>
      <c r="B20" s="9"/>
      <c r="C20" s="14" t="s">
        <v>34</v>
      </c>
      <c r="D20" s="14"/>
      <c r="E20" s="302" t="s">
        <v>35</v>
      </c>
      <c r="F20" s="302"/>
    </row>
    <row r="21" spans="1:6" ht="18.75">
      <c r="A21"/>
      <c r="B21"/>
      <c r="C21"/>
      <c r="D21"/>
      <c r="E21"/>
      <c r="F21"/>
    </row>
    <row r="22" spans="1:6" ht="50.25" customHeight="1">
      <c r="A22"/>
      <c r="B22" s="299" t="s">
        <v>160</v>
      </c>
      <c r="C22" s="299"/>
      <c r="D22" s="299"/>
      <c r="E22" s="299"/>
      <c r="F22" s="299"/>
    </row>
    <row r="23" spans="1:6" ht="18.75">
      <c r="A23"/>
      <c r="B23"/>
      <c r="C23"/>
      <c r="D23"/>
      <c r="E23"/>
      <c r="F23"/>
    </row>
    <row r="24" spans="1:6" ht="18.75">
      <c r="A24"/>
      <c r="B24"/>
      <c r="C24"/>
      <c r="D24"/>
      <c r="E24"/>
      <c r="F24"/>
    </row>
  </sheetData>
  <sheetProtection/>
  <mergeCells count="16">
    <mergeCell ref="E17:F17"/>
    <mergeCell ref="E19:F19"/>
    <mergeCell ref="E20:F20"/>
    <mergeCell ref="B22:F22"/>
    <mergeCell ref="B11:E11"/>
    <mergeCell ref="B12:E12"/>
    <mergeCell ref="B13:E13"/>
    <mergeCell ref="E16:F16"/>
    <mergeCell ref="A1:F1"/>
    <mergeCell ref="B6:C6"/>
    <mergeCell ref="B7:C7"/>
    <mergeCell ref="B8:C8"/>
    <mergeCell ref="B10:E10"/>
    <mergeCell ref="A3:F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Zeros="0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7.00390625" style="7" customWidth="1"/>
    <col min="2" max="2" width="35.140625" style="7" customWidth="1"/>
    <col min="3" max="3" width="11.8515625" style="7" customWidth="1"/>
    <col min="4" max="4" width="12.140625" style="7" customWidth="1"/>
    <col min="5" max="5" width="11.57421875" style="7" customWidth="1"/>
    <col min="6" max="6" width="13.57421875" style="7" customWidth="1"/>
    <col min="7" max="16384" width="9.140625" style="1" customWidth="1"/>
  </cols>
  <sheetData>
    <row r="1" spans="1:6" ht="18.75">
      <c r="A1" s="305" t="s">
        <v>59</v>
      </c>
      <c r="B1" s="305"/>
      <c r="C1" s="305"/>
      <c r="D1" s="305"/>
      <c r="E1" s="305"/>
      <c r="F1" s="305"/>
    </row>
    <row r="2" spans="1:6" ht="42.75" customHeight="1">
      <c r="A2" s="362" t="s">
        <v>60</v>
      </c>
      <c r="B2" s="362"/>
      <c r="C2" s="362"/>
      <c r="D2" s="362"/>
      <c r="E2" s="362"/>
      <c r="F2" s="362"/>
    </row>
    <row r="3" spans="1:6" ht="18.75" customHeight="1">
      <c r="A3" s="4" t="s">
        <v>23</v>
      </c>
      <c r="B3" s="4" t="s">
        <v>24</v>
      </c>
      <c r="C3" s="4" t="s">
        <v>25</v>
      </c>
      <c r="D3" s="4" t="s">
        <v>26</v>
      </c>
      <c r="E3" s="4" t="s">
        <v>61</v>
      </c>
      <c r="F3" s="4" t="s">
        <v>28</v>
      </c>
    </row>
    <row r="4" spans="1:6" ht="18.75" customHeight="1">
      <c r="A4" s="23">
        <v>1</v>
      </c>
      <c r="B4" s="23" t="s">
        <v>191</v>
      </c>
      <c r="C4" s="23"/>
      <c r="D4" s="23"/>
      <c r="E4" s="23"/>
      <c r="F4" s="23"/>
    </row>
    <row r="5" spans="1:6" s="2" customFormat="1" ht="21" customHeight="1">
      <c r="A5" s="144"/>
      <c r="B5" s="144" t="s">
        <v>30</v>
      </c>
      <c r="C5" s="144"/>
      <c r="D5" s="144"/>
      <c r="E5" s="144"/>
      <c r="F5" s="144">
        <f>F4</f>
        <v>0</v>
      </c>
    </row>
    <row r="6" spans="1:6" ht="18.75">
      <c r="A6" s="26"/>
      <c r="B6" s="26"/>
      <c r="C6" s="26"/>
      <c r="D6" s="26"/>
      <c r="E6" s="26"/>
      <c r="F6" s="27"/>
    </row>
    <row r="7" spans="1:6" ht="18.75">
      <c r="A7" s="26"/>
      <c r="B7" s="363" t="s">
        <v>62</v>
      </c>
      <c r="C7" s="363"/>
      <c r="D7" s="363"/>
      <c r="E7" s="363"/>
      <c r="F7" s="25">
        <f>F5</f>
        <v>0</v>
      </c>
    </row>
    <row r="8" spans="1:6" ht="18.75">
      <c r="A8" s="26"/>
      <c r="B8" s="359"/>
      <c r="C8" s="359"/>
      <c r="D8" s="359"/>
      <c r="E8" s="359"/>
      <c r="F8" s="25"/>
    </row>
    <row r="9" spans="1:6" ht="18.75">
      <c r="A9" s="26"/>
      <c r="B9" s="359"/>
      <c r="C9" s="359"/>
      <c r="D9" s="359"/>
      <c r="E9" s="359"/>
      <c r="F9" s="25"/>
    </row>
    <row r="10" spans="1:6" ht="18.75">
      <c r="A10" s="28"/>
      <c r="B10" s="355" t="s">
        <v>63</v>
      </c>
      <c r="C10" s="355"/>
      <c r="D10" s="355"/>
      <c r="E10" s="355"/>
      <c r="F10" s="145">
        <f>ROUND(F7,0)</f>
        <v>0</v>
      </c>
    </row>
    <row r="12" spans="2:6" ht="50.25" customHeight="1">
      <c r="B12" s="299" t="s">
        <v>160</v>
      </c>
      <c r="C12" s="299"/>
      <c r="D12" s="299"/>
      <c r="E12" s="299"/>
      <c r="F12" s="299"/>
    </row>
    <row r="15" spans="1:6" ht="18.75">
      <c r="A15" s="361" t="s">
        <v>86</v>
      </c>
      <c r="B15" s="361"/>
      <c r="C15" s="13"/>
      <c r="D15" s="12"/>
      <c r="E15" s="261" t="s">
        <v>231</v>
      </c>
      <c r="F15" s="261"/>
    </row>
    <row r="16" spans="2:6" ht="18.75">
      <c r="B16" s="9"/>
      <c r="C16" s="14" t="s">
        <v>34</v>
      </c>
      <c r="D16" s="14"/>
      <c r="E16" s="262" t="s">
        <v>35</v>
      </c>
      <c r="F16" s="262"/>
    </row>
    <row r="17" spans="1:6" ht="18.75">
      <c r="A17" s="360" t="s">
        <v>144</v>
      </c>
      <c r="B17" s="360"/>
      <c r="C17" s="13"/>
      <c r="D17" s="12"/>
      <c r="E17" s="261" t="s">
        <v>232</v>
      </c>
      <c r="F17" s="261"/>
    </row>
    <row r="18" spans="2:6" ht="18.75">
      <c r="B18" s="9"/>
      <c r="C18" s="14" t="s">
        <v>34</v>
      </c>
      <c r="D18" s="14"/>
      <c r="E18" s="262" t="s">
        <v>35</v>
      </c>
      <c r="F18" s="262"/>
    </row>
    <row r="19" spans="2:6" ht="18.75">
      <c r="B19"/>
      <c r="C19"/>
      <c r="D19"/>
      <c r="E19"/>
      <c r="F19"/>
    </row>
  </sheetData>
  <sheetProtection/>
  <mergeCells count="13">
    <mergeCell ref="A1:F1"/>
    <mergeCell ref="A2:F2"/>
    <mergeCell ref="B7:E7"/>
    <mergeCell ref="E18:F18"/>
    <mergeCell ref="A17:B17"/>
    <mergeCell ref="B8:E8"/>
    <mergeCell ref="B9:E9"/>
    <mergeCell ref="B10:E10"/>
    <mergeCell ref="E15:F15"/>
    <mergeCell ref="A15:B15"/>
    <mergeCell ref="E16:F16"/>
    <mergeCell ref="E17:F17"/>
    <mergeCell ref="B12:F12"/>
  </mergeCells>
  <printOptions/>
  <pageMargins left="0.1968503937007874" right="0.1968503937007874" top="0.1968503937007874" bottom="0.1968503937007874" header="0.2362204724409449" footer="0.1968503937007874"/>
  <pageSetup fitToWidth="3" horizontalDpi="600" verticalDpi="600" orientation="portrait" paperSize="9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Zeros="0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7.00390625" style="7" customWidth="1"/>
    <col min="2" max="2" width="35.140625" style="7" customWidth="1"/>
    <col min="3" max="3" width="11.8515625" style="7" customWidth="1"/>
    <col min="4" max="4" width="12.140625" style="7" customWidth="1"/>
    <col min="5" max="5" width="11.57421875" style="7" customWidth="1"/>
    <col min="6" max="6" width="13.57421875" style="7" customWidth="1"/>
    <col min="7" max="16384" width="9.140625" style="1" customWidth="1"/>
  </cols>
  <sheetData>
    <row r="1" spans="1:6" ht="18.75">
      <c r="A1" s="305" t="s">
        <v>192</v>
      </c>
      <c r="B1" s="305"/>
      <c r="C1" s="305"/>
      <c r="D1" s="305"/>
      <c r="E1" s="305"/>
      <c r="F1" s="305"/>
    </row>
    <row r="2" spans="1:6" ht="42.75" customHeight="1">
      <c r="A2" s="362" t="s">
        <v>193</v>
      </c>
      <c r="B2" s="362"/>
      <c r="C2" s="362"/>
      <c r="D2" s="362"/>
      <c r="E2" s="362"/>
      <c r="F2" s="362"/>
    </row>
    <row r="3" spans="1:6" ht="18.75" customHeight="1">
      <c r="A3" s="4" t="s">
        <v>23</v>
      </c>
      <c r="B3" s="4" t="s">
        <v>24</v>
      </c>
      <c r="C3" s="4" t="s">
        <v>25</v>
      </c>
      <c r="D3" s="4" t="s">
        <v>26</v>
      </c>
      <c r="E3" s="4" t="s">
        <v>61</v>
      </c>
      <c r="F3" s="4" t="s">
        <v>28</v>
      </c>
    </row>
    <row r="4" spans="1:6" ht="18.75" customHeight="1">
      <c r="A4" s="23">
        <v>1</v>
      </c>
      <c r="B4" s="220"/>
      <c r="C4" s="220" t="s">
        <v>194</v>
      </c>
      <c r="D4" s="220"/>
      <c r="E4" s="220"/>
      <c r="F4" s="220">
        <f aca="true" t="shared" si="0" ref="F4:F9">D4*E4</f>
        <v>0</v>
      </c>
    </row>
    <row r="5" spans="1:6" ht="18.75" customHeight="1">
      <c r="A5" s="23">
        <v>2</v>
      </c>
      <c r="B5" s="220"/>
      <c r="C5" s="220" t="s">
        <v>194</v>
      </c>
      <c r="D5" s="220"/>
      <c r="E5" s="220"/>
      <c r="F5" s="220">
        <f t="shared" si="0"/>
        <v>0</v>
      </c>
    </row>
    <row r="6" spans="1:6" ht="18.75" customHeight="1">
      <c r="A6" s="23">
        <v>3</v>
      </c>
      <c r="B6" s="220"/>
      <c r="C6" s="220" t="s">
        <v>194</v>
      </c>
      <c r="D6" s="220"/>
      <c r="E6" s="220"/>
      <c r="F6" s="220">
        <f t="shared" si="0"/>
        <v>0</v>
      </c>
    </row>
    <row r="7" spans="1:6" ht="30" customHeight="1">
      <c r="A7" s="23">
        <v>4</v>
      </c>
      <c r="B7" s="220"/>
      <c r="C7" s="220" t="s">
        <v>194</v>
      </c>
      <c r="D7" s="220"/>
      <c r="E7" s="220"/>
      <c r="F7" s="220">
        <f t="shared" si="0"/>
        <v>0</v>
      </c>
    </row>
    <row r="8" spans="1:6" ht="31.5" customHeight="1">
      <c r="A8" s="23">
        <v>5</v>
      </c>
      <c r="B8" s="220"/>
      <c r="C8" s="220" t="s">
        <v>194</v>
      </c>
      <c r="D8" s="220"/>
      <c r="E8" s="220"/>
      <c r="F8" s="220">
        <f t="shared" si="0"/>
        <v>0</v>
      </c>
    </row>
    <row r="9" spans="1:6" ht="30" customHeight="1">
      <c r="A9" s="23">
        <v>6</v>
      </c>
      <c r="B9" s="220"/>
      <c r="C9" s="220" t="s">
        <v>194</v>
      </c>
      <c r="D9" s="220"/>
      <c r="E9" s="220"/>
      <c r="F9" s="220">
        <f t="shared" si="0"/>
        <v>0</v>
      </c>
    </row>
    <row r="10" spans="1:6" s="2" customFormat="1" ht="21" customHeight="1">
      <c r="A10" s="144"/>
      <c r="B10" s="144" t="s">
        <v>30</v>
      </c>
      <c r="C10" s="144"/>
      <c r="D10" s="144"/>
      <c r="E10" s="144"/>
      <c r="F10" s="144">
        <f>SUM(F4:F9)</f>
        <v>0</v>
      </c>
    </row>
    <row r="11" spans="1:6" ht="37.5" customHeight="1">
      <c r="A11" s="362" t="s">
        <v>195</v>
      </c>
      <c r="B11" s="362"/>
      <c r="C11" s="362"/>
      <c r="D11" s="362"/>
      <c r="E11" s="362"/>
      <c r="F11" s="362"/>
    </row>
    <row r="12" spans="1:6" ht="34.5" customHeight="1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61</v>
      </c>
      <c r="F12" s="4" t="s">
        <v>28</v>
      </c>
    </row>
    <row r="13" spans="1:6" ht="18.75" customHeight="1">
      <c r="A13" s="24">
        <v>1</v>
      </c>
      <c r="B13" s="24"/>
      <c r="C13" s="24" t="s">
        <v>194</v>
      </c>
      <c r="D13" s="24"/>
      <c r="E13" s="24"/>
      <c r="F13" s="24">
        <f>D13*E13</f>
        <v>0</v>
      </c>
    </row>
    <row r="14" spans="1:6" ht="18.75" customHeight="1">
      <c r="A14" s="21"/>
      <c r="B14" s="144" t="s">
        <v>30</v>
      </c>
      <c r="C14" s="144"/>
      <c r="D14" s="144"/>
      <c r="E14" s="144"/>
      <c r="F14" s="144">
        <f>F13</f>
        <v>0</v>
      </c>
    </row>
    <row r="15" spans="1:6" ht="18.75">
      <c r="A15" s="26"/>
      <c r="B15" s="26"/>
      <c r="C15" s="26"/>
      <c r="D15" s="26"/>
      <c r="E15" s="26"/>
      <c r="F15" s="27"/>
    </row>
    <row r="16" spans="1:6" ht="18.75">
      <c r="A16" s="26"/>
      <c r="B16" s="363" t="s">
        <v>196</v>
      </c>
      <c r="C16" s="363"/>
      <c r="D16" s="363"/>
      <c r="E16" s="363"/>
      <c r="F16" s="25">
        <f>F10+F14</f>
        <v>0</v>
      </c>
    </row>
    <row r="17" spans="1:6" ht="18.75">
      <c r="A17" s="26"/>
      <c r="B17" s="359"/>
      <c r="C17" s="359"/>
      <c r="D17" s="359"/>
      <c r="E17" s="359"/>
      <c r="F17" s="25"/>
    </row>
    <row r="18" spans="1:6" ht="18.75">
      <c r="A18" s="26"/>
      <c r="B18" s="359"/>
      <c r="C18" s="359"/>
      <c r="D18" s="359"/>
      <c r="E18" s="359"/>
      <c r="F18" s="25"/>
    </row>
    <row r="19" spans="1:6" ht="18.75">
      <c r="A19" s="28"/>
      <c r="B19" s="355" t="s">
        <v>63</v>
      </c>
      <c r="C19" s="355"/>
      <c r="D19" s="355"/>
      <c r="E19" s="355"/>
      <c r="F19" s="145">
        <f>ROUND(F16,0)</f>
        <v>0</v>
      </c>
    </row>
    <row r="21" spans="2:6" ht="50.25" customHeight="1">
      <c r="B21" s="299"/>
      <c r="C21" s="299"/>
      <c r="D21" s="299"/>
      <c r="E21" s="299"/>
      <c r="F21" s="299"/>
    </row>
    <row r="24" spans="1:6" ht="18.75">
      <c r="A24" s="361" t="s">
        <v>86</v>
      </c>
      <c r="B24" s="361"/>
      <c r="C24" s="13"/>
      <c r="D24" s="12"/>
      <c r="E24" s="261" t="s">
        <v>231</v>
      </c>
      <c r="F24" s="261"/>
    </row>
    <row r="25" spans="2:6" ht="18.75">
      <c r="B25" s="9"/>
      <c r="C25" s="14" t="s">
        <v>34</v>
      </c>
      <c r="D25" s="14"/>
      <c r="E25" s="262" t="s">
        <v>35</v>
      </c>
      <c r="F25" s="262"/>
    </row>
    <row r="26" spans="1:6" ht="18.75">
      <c r="A26" s="360" t="s">
        <v>144</v>
      </c>
      <c r="B26" s="360"/>
      <c r="C26" s="13"/>
      <c r="D26" s="12"/>
      <c r="E26" s="261" t="s">
        <v>232</v>
      </c>
      <c r="F26" s="261"/>
    </row>
    <row r="27" spans="2:6" ht="18.75">
      <c r="B27" s="9"/>
      <c r="C27" s="14" t="s">
        <v>34</v>
      </c>
      <c r="D27" s="14"/>
      <c r="E27" s="262" t="s">
        <v>35</v>
      </c>
      <c r="F27" s="262"/>
    </row>
    <row r="28" spans="2:6" ht="18.75">
      <c r="B28"/>
      <c r="C28"/>
      <c r="D28"/>
      <c r="E28"/>
      <c r="F28"/>
    </row>
  </sheetData>
  <sheetProtection/>
  <mergeCells count="14">
    <mergeCell ref="A1:F1"/>
    <mergeCell ref="A2:F2"/>
    <mergeCell ref="A11:F11"/>
    <mergeCell ref="B16:E16"/>
    <mergeCell ref="B17:E17"/>
    <mergeCell ref="B18:E18"/>
    <mergeCell ref="E27:F27"/>
    <mergeCell ref="B19:E19"/>
    <mergeCell ref="B21:F21"/>
    <mergeCell ref="A24:B24"/>
    <mergeCell ref="E24:F24"/>
    <mergeCell ref="E25:F25"/>
    <mergeCell ref="A26:B26"/>
    <mergeCell ref="E26:F26"/>
  </mergeCells>
  <printOptions/>
  <pageMargins left="0.1968503937007874" right="0.1968503937007874" top="0.1968503937007874" bottom="0.1968503937007874" header="0.2362204724409449" footer="0.1968503937007874"/>
  <pageSetup fitToWidth="3" horizontalDpi="600" verticalDpi="600" orientation="portrait" paperSize="9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5.28125" style="26" customWidth="1"/>
    <col min="2" max="2" width="59.57421875" style="26" customWidth="1"/>
    <col min="3" max="3" width="11.140625" style="26" customWidth="1"/>
    <col min="4" max="4" width="15.00390625" style="26" hidden="1" customWidth="1"/>
    <col min="5" max="5" width="12.140625" style="26" customWidth="1"/>
    <col min="6" max="6" width="10.57421875" style="26" customWidth="1"/>
    <col min="7" max="8" width="10.28125" style="26" customWidth="1"/>
    <col min="9" max="9" width="9.8515625" style="26" customWidth="1"/>
    <col min="10" max="10" width="9.7109375" style="26" customWidth="1"/>
    <col min="11" max="16384" width="9.140625" style="1" customWidth="1"/>
  </cols>
  <sheetData>
    <row r="1" spans="1:10" s="2" customFormat="1" ht="23.25" customHeight="1">
      <c r="A1" s="366" t="s">
        <v>183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6" customFormat="1" ht="82.5" customHeight="1">
      <c r="A2" s="224" t="s">
        <v>23</v>
      </c>
      <c r="B2" s="224" t="s">
        <v>184</v>
      </c>
      <c r="C2" s="224" t="s">
        <v>185</v>
      </c>
      <c r="D2" s="162" t="s">
        <v>186</v>
      </c>
      <c r="E2" s="162" t="s">
        <v>187</v>
      </c>
      <c r="F2" s="224">
        <v>2210</v>
      </c>
      <c r="G2" s="224" t="s">
        <v>229</v>
      </c>
      <c r="H2" s="225" t="s">
        <v>188</v>
      </c>
      <c r="I2" s="225" t="s">
        <v>222</v>
      </c>
      <c r="J2" s="225">
        <v>2250</v>
      </c>
    </row>
    <row r="3" spans="1:10" s="2" customFormat="1" ht="18.75" customHeight="1">
      <c r="A3" s="10"/>
      <c r="B3" s="227" t="s">
        <v>189</v>
      </c>
      <c r="C3" s="10"/>
      <c r="D3" s="10"/>
      <c r="E3" s="10"/>
      <c r="F3" s="10"/>
      <c r="G3" s="10"/>
      <c r="H3" s="228"/>
      <c r="I3" s="228"/>
      <c r="J3" s="228"/>
    </row>
    <row r="4" spans="1:10" s="2" customFormat="1" ht="29.25" customHeight="1">
      <c r="A4" s="228">
        <v>1</v>
      </c>
      <c r="B4" s="41" t="s">
        <v>197</v>
      </c>
      <c r="C4" s="41" t="s">
        <v>198</v>
      </c>
      <c r="D4" s="228"/>
      <c r="E4" s="229">
        <v>3000</v>
      </c>
      <c r="F4" s="229">
        <v>3000</v>
      </c>
      <c r="G4" s="229"/>
      <c r="H4" s="229"/>
      <c r="I4" s="229"/>
      <c r="J4" s="228"/>
    </row>
    <row r="5" spans="1:10" s="2" customFormat="1" ht="30" customHeight="1">
      <c r="A5" s="228">
        <f>A4+1</f>
        <v>2</v>
      </c>
      <c r="B5" s="41" t="s">
        <v>199</v>
      </c>
      <c r="C5" s="41" t="s">
        <v>200</v>
      </c>
      <c r="D5" s="228"/>
      <c r="E5" s="229">
        <v>1500</v>
      </c>
      <c r="F5" s="229">
        <v>1500</v>
      </c>
      <c r="G5" s="229"/>
      <c r="H5" s="228"/>
      <c r="I5" s="229"/>
      <c r="J5" s="229"/>
    </row>
    <row r="6" spans="1:10" s="2" customFormat="1" ht="28.5" customHeight="1">
      <c r="A6" s="228">
        <f aca="true" t="shared" si="0" ref="A6:A21">A5+1</f>
        <v>3</v>
      </c>
      <c r="B6" s="41" t="s">
        <v>201</v>
      </c>
      <c r="C6" s="41" t="s">
        <v>202</v>
      </c>
      <c r="D6" s="228"/>
      <c r="E6" s="229">
        <v>1500</v>
      </c>
      <c r="F6" s="229">
        <v>1500</v>
      </c>
      <c r="G6" s="229"/>
      <c r="H6" s="229"/>
      <c r="I6" s="229"/>
      <c r="J6" s="229"/>
    </row>
    <row r="7" spans="1:10" s="2" customFormat="1" ht="30.75" customHeight="1">
      <c r="A7" s="228">
        <f t="shared" si="0"/>
        <v>4</v>
      </c>
      <c r="B7" s="41" t="s">
        <v>203</v>
      </c>
      <c r="C7" s="41" t="s">
        <v>204</v>
      </c>
      <c r="D7" s="228"/>
      <c r="E7" s="229">
        <f>F7+G7</f>
        <v>7827.5</v>
      </c>
      <c r="F7" s="229">
        <v>1000</v>
      </c>
      <c r="G7" s="229">
        <v>6827.5</v>
      </c>
      <c r="H7" s="229"/>
      <c r="I7" s="229"/>
      <c r="J7" s="229"/>
    </row>
    <row r="8" spans="1:10" s="2" customFormat="1" ht="15" customHeight="1">
      <c r="A8" s="228">
        <f t="shared" si="0"/>
        <v>5</v>
      </c>
      <c r="B8" s="41" t="s">
        <v>205</v>
      </c>
      <c r="C8" s="41" t="s">
        <v>202</v>
      </c>
      <c r="D8" s="228"/>
      <c r="E8" s="229">
        <v>100</v>
      </c>
      <c r="F8" s="229">
        <v>100</v>
      </c>
      <c r="G8" s="229"/>
      <c r="H8" s="229"/>
      <c r="I8" s="229"/>
      <c r="J8" s="229"/>
    </row>
    <row r="9" spans="1:10" s="2" customFormat="1" ht="29.25" customHeight="1">
      <c r="A9" s="228">
        <f t="shared" si="0"/>
        <v>6</v>
      </c>
      <c r="B9" s="41" t="s">
        <v>206</v>
      </c>
      <c r="C9" s="41" t="s">
        <v>207</v>
      </c>
      <c r="D9" s="228"/>
      <c r="E9" s="229">
        <v>1000</v>
      </c>
      <c r="F9" s="229">
        <v>1000</v>
      </c>
      <c r="G9" s="229"/>
      <c r="H9" s="229"/>
      <c r="I9" s="229"/>
      <c r="J9" s="229"/>
    </row>
    <row r="10" spans="1:10" s="2" customFormat="1" ht="15" customHeight="1">
      <c r="A10" s="228">
        <f t="shared" si="0"/>
        <v>7</v>
      </c>
      <c r="B10" s="41" t="s">
        <v>208</v>
      </c>
      <c r="C10" s="41" t="s">
        <v>209</v>
      </c>
      <c r="D10" s="229"/>
      <c r="E10" s="229">
        <v>1000</v>
      </c>
      <c r="F10" s="229">
        <v>1000</v>
      </c>
      <c r="G10" s="229"/>
      <c r="H10" s="229"/>
      <c r="I10" s="230"/>
      <c r="J10" s="229"/>
    </row>
    <row r="11" spans="1:10" s="2" customFormat="1" ht="30.75" customHeight="1">
      <c r="A11" s="228">
        <f t="shared" si="0"/>
        <v>8</v>
      </c>
      <c r="B11" s="41" t="s">
        <v>210</v>
      </c>
      <c r="C11" s="41" t="s">
        <v>211</v>
      </c>
      <c r="D11" s="229"/>
      <c r="E11" s="229">
        <v>9000</v>
      </c>
      <c r="F11" s="229">
        <v>2500</v>
      </c>
      <c r="G11" s="229"/>
      <c r="H11" s="229">
        <v>8640</v>
      </c>
      <c r="I11" s="230"/>
      <c r="J11" s="229"/>
    </row>
    <row r="12" spans="1:10" s="2" customFormat="1" ht="30.75" customHeight="1">
      <c r="A12" s="228">
        <f t="shared" si="0"/>
        <v>9</v>
      </c>
      <c r="B12" s="41" t="s">
        <v>212</v>
      </c>
      <c r="C12" s="41" t="s">
        <v>213</v>
      </c>
      <c r="D12" s="229"/>
      <c r="E12" s="229">
        <f>F12+G12+H12+I12+J12</f>
        <v>35795</v>
      </c>
      <c r="F12" s="229">
        <v>7500</v>
      </c>
      <c r="G12" s="229">
        <v>13655</v>
      </c>
      <c r="H12" s="229">
        <v>8640</v>
      </c>
      <c r="I12" s="230">
        <v>6000</v>
      </c>
      <c r="J12" s="229"/>
    </row>
    <row r="13" spans="1:10" s="2" customFormat="1" ht="30.75" customHeight="1">
      <c r="A13" s="228">
        <f t="shared" si="0"/>
        <v>10</v>
      </c>
      <c r="B13" s="41" t="s">
        <v>214</v>
      </c>
      <c r="C13" s="41" t="s">
        <v>211</v>
      </c>
      <c r="D13" s="229"/>
      <c r="E13" s="229">
        <v>500</v>
      </c>
      <c r="F13" s="229">
        <v>500</v>
      </c>
      <c r="G13" s="229"/>
      <c r="H13" s="229"/>
      <c r="I13" s="229"/>
      <c r="J13" s="229"/>
    </row>
    <row r="14" spans="1:10" s="2" customFormat="1" ht="15" customHeight="1">
      <c r="A14" s="228">
        <f t="shared" si="0"/>
        <v>11</v>
      </c>
      <c r="B14" s="41" t="s">
        <v>215</v>
      </c>
      <c r="C14" s="41" t="s">
        <v>216</v>
      </c>
      <c r="D14" s="229"/>
      <c r="E14" s="229">
        <v>75</v>
      </c>
      <c r="F14" s="229">
        <v>75</v>
      </c>
      <c r="G14" s="229"/>
      <c r="H14" s="229"/>
      <c r="I14" s="229"/>
      <c r="J14" s="229"/>
    </row>
    <row r="15" spans="1:10" s="2" customFormat="1" ht="30" customHeight="1">
      <c r="A15" s="228">
        <f t="shared" si="0"/>
        <v>12</v>
      </c>
      <c r="B15" s="41" t="s">
        <v>217</v>
      </c>
      <c r="C15" s="41" t="s">
        <v>218</v>
      </c>
      <c r="D15" s="229"/>
      <c r="E15" s="229">
        <v>3500</v>
      </c>
      <c r="F15" s="229">
        <v>3500</v>
      </c>
      <c r="G15" s="229"/>
      <c r="H15" s="229"/>
      <c r="I15" s="230"/>
      <c r="J15" s="229"/>
    </row>
    <row r="16" spans="1:10" s="2" customFormat="1" ht="30.75" customHeight="1">
      <c r="A16" s="228">
        <f t="shared" si="0"/>
        <v>13</v>
      </c>
      <c r="B16" s="218" t="s">
        <v>219</v>
      </c>
      <c r="C16" s="41" t="s">
        <v>216</v>
      </c>
      <c r="D16" s="229"/>
      <c r="E16" s="229">
        <v>14605</v>
      </c>
      <c r="F16" s="229">
        <v>500</v>
      </c>
      <c r="G16" s="229">
        <v>13655</v>
      </c>
      <c r="H16" s="229"/>
      <c r="I16" s="230"/>
      <c r="J16" s="229"/>
    </row>
    <row r="17" spans="1:10" s="2" customFormat="1" ht="15" customHeight="1">
      <c r="A17" s="228">
        <f t="shared" si="0"/>
        <v>14</v>
      </c>
      <c r="B17" s="218" t="s">
        <v>220</v>
      </c>
      <c r="C17" s="41" t="s">
        <v>221</v>
      </c>
      <c r="D17" s="229"/>
      <c r="E17" s="229">
        <v>3500</v>
      </c>
      <c r="F17" s="229">
        <v>500</v>
      </c>
      <c r="G17" s="229"/>
      <c r="H17" s="229"/>
      <c r="I17" s="229">
        <v>3000</v>
      </c>
      <c r="J17" s="229"/>
    </row>
    <row r="18" spans="1:10" s="2" customFormat="1" ht="15" customHeight="1">
      <c r="A18" s="228">
        <f t="shared" si="0"/>
        <v>15</v>
      </c>
      <c r="B18" s="41" t="s">
        <v>224</v>
      </c>
      <c r="C18" s="41" t="s">
        <v>223</v>
      </c>
      <c r="D18" s="229"/>
      <c r="E18" s="229">
        <f>F18+G18+H18+I18+J18</f>
        <v>85770</v>
      </c>
      <c r="F18" s="229">
        <v>5000</v>
      </c>
      <c r="G18" s="229">
        <v>54620</v>
      </c>
      <c r="H18" s="229">
        <v>3150</v>
      </c>
      <c r="I18" s="229">
        <v>23000</v>
      </c>
      <c r="J18" s="229"/>
    </row>
    <row r="19" spans="1:10" s="2" customFormat="1" ht="30.75" customHeight="1">
      <c r="A19" s="228">
        <f t="shared" si="0"/>
        <v>16</v>
      </c>
      <c r="B19" s="41" t="s">
        <v>225</v>
      </c>
      <c r="C19" s="41" t="s">
        <v>226</v>
      </c>
      <c r="D19" s="229"/>
      <c r="E19" s="229">
        <f>F19+G19+H19+I19+J19</f>
        <v>250</v>
      </c>
      <c r="F19" s="229">
        <v>250</v>
      </c>
      <c r="G19" s="229"/>
      <c r="H19" s="229"/>
      <c r="I19" s="229"/>
      <c r="J19" s="229"/>
    </row>
    <row r="20" spans="1:10" s="2" customFormat="1" ht="15" customHeight="1">
      <c r="A20" s="228">
        <f t="shared" si="0"/>
        <v>17</v>
      </c>
      <c r="B20" s="41" t="s">
        <v>227</v>
      </c>
      <c r="C20" s="41" t="s">
        <v>218</v>
      </c>
      <c r="D20" s="229"/>
      <c r="E20" s="229">
        <f>F20+G20+H20+I20+J20</f>
        <v>8250</v>
      </c>
      <c r="F20" s="229">
        <v>250</v>
      </c>
      <c r="G20" s="229"/>
      <c r="H20" s="229"/>
      <c r="I20" s="229">
        <v>8000</v>
      </c>
      <c r="J20" s="229"/>
    </row>
    <row r="21" spans="1:10" s="2" customFormat="1" ht="15" customHeight="1">
      <c r="A21" s="228">
        <f t="shared" si="0"/>
        <v>18</v>
      </c>
      <c r="B21" s="41" t="s">
        <v>228</v>
      </c>
      <c r="C21" s="41" t="s">
        <v>202</v>
      </c>
      <c r="D21" s="229"/>
      <c r="E21" s="229">
        <f>F21+G21+H21+I21+J21</f>
        <v>500</v>
      </c>
      <c r="F21" s="229">
        <v>500</v>
      </c>
      <c r="G21" s="229"/>
      <c r="H21" s="229"/>
      <c r="I21" s="230"/>
      <c r="J21" s="229"/>
    </row>
    <row r="22" spans="1:10" s="2" customFormat="1" ht="15" customHeight="1" thickBot="1">
      <c r="A22" s="231"/>
      <c r="B22" s="232" t="s">
        <v>30</v>
      </c>
      <c r="C22" s="233"/>
      <c r="D22" s="234"/>
      <c r="E22" s="235">
        <f>SUM(E3:E21)</f>
        <v>177672.5</v>
      </c>
      <c r="F22" s="235">
        <f>SUM(F3:F21)</f>
        <v>30175</v>
      </c>
      <c r="G22" s="235">
        <f>SUM(G3:G21)</f>
        <v>88757.5</v>
      </c>
      <c r="H22" s="236">
        <f>SUM(H3:H21)</f>
        <v>20430</v>
      </c>
      <c r="I22" s="236">
        <f>SUM(I3:I21)</f>
        <v>40000</v>
      </c>
      <c r="J22" s="235">
        <f>SUM(J4:J21)</f>
        <v>0</v>
      </c>
    </row>
    <row r="23" spans="1:10" s="2" customFormat="1" ht="23.25" customHeight="1" thickBot="1">
      <c r="A23" s="237"/>
      <c r="B23" s="238" t="s">
        <v>47</v>
      </c>
      <c r="C23" s="239"/>
      <c r="D23" s="239">
        <f>E23*1.059</f>
        <v>189944.88749999998</v>
      </c>
      <c r="E23" s="240">
        <f>F23+G23+H23+I23+J23</f>
        <v>179362.5</v>
      </c>
      <c r="F23" s="240">
        <f>F22</f>
        <v>30175</v>
      </c>
      <c r="G23" s="240">
        <f>G22</f>
        <v>88757.5</v>
      </c>
      <c r="H23" s="240">
        <f>H22</f>
        <v>20430</v>
      </c>
      <c r="I23" s="240">
        <f>I22</f>
        <v>40000</v>
      </c>
      <c r="J23" s="240">
        <f>J22</f>
        <v>0</v>
      </c>
    </row>
    <row r="24" spans="1:10" s="2" customFormat="1" ht="30.75" customHeight="1">
      <c r="A24" s="15"/>
      <c r="B24" s="15" t="s">
        <v>33</v>
      </c>
      <c r="C24" s="241"/>
      <c r="D24" s="15"/>
      <c r="E24" s="364" t="s">
        <v>231</v>
      </c>
      <c r="F24" s="364"/>
      <c r="G24" s="15"/>
      <c r="H24" s="15"/>
      <c r="I24" s="15"/>
      <c r="J24" s="15"/>
    </row>
    <row r="25" spans="1:10" s="2" customFormat="1" ht="30.75" customHeight="1">
      <c r="A25" s="15"/>
      <c r="B25" s="15" t="s">
        <v>144</v>
      </c>
      <c r="C25" s="241"/>
      <c r="D25" s="15"/>
      <c r="E25" s="364" t="s">
        <v>232</v>
      </c>
      <c r="F25" s="364"/>
      <c r="G25" s="15"/>
      <c r="H25" s="15"/>
      <c r="I25" s="15"/>
      <c r="J25" s="15"/>
    </row>
    <row r="26" spans="1:10" s="2" customFormat="1" ht="30.75" customHeight="1">
      <c r="A26" s="7"/>
      <c r="B26" s="9"/>
      <c r="C26" s="128" t="s">
        <v>34</v>
      </c>
      <c r="D26" s="128"/>
      <c r="E26" s="365" t="s">
        <v>35</v>
      </c>
      <c r="F26" s="365"/>
      <c r="G26" s="7"/>
      <c r="H26" s="7"/>
      <c r="I26" s="7"/>
      <c r="J26" s="7"/>
    </row>
    <row r="27" spans="2:6" ht="18.75">
      <c r="B27" s="9"/>
      <c r="C27" s="14"/>
      <c r="D27" s="14"/>
      <c r="E27" s="19"/>
      <c r="F27" s="19"/>
    </row>
    <row r="28" spans="2:10" ht="18.75">
      <c r="B28" s="7"/>
      <c r="C28" s="7"/>
      <c r="D28" s="7"/>
      <c r="E28" s="7"/>
      <c r="F28" s="7"/>
      <c r="G28" s="219"/>
      <c r="H28" s="27"/>
      <c r="I28" s="27"/>
      <c r="J28" s="27"/>
    </row>
    <row r="29" spans="4:10" ht="18.75">
      <c r="D29" s="27"/>
      <c r="G29" s="27"/>
      <c r="H29" s="27"/>
      <c r="I29" s="27"/>
      <c r="J29" s="27"/>
    </row>
    <row r="30" ht="18.75">
      <c r="J30" s="27"/>
    </row>
  </sheetData>
  <sheetProtection/>
  <mergeCells count="4">
    <mergeCell ref="E25:F25"/>
    <mergeCell ref="E26:F26"/>
    <mergeCell ref="A1:J1"/>
    <mergeCell ref="E24:F24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showRowColHeaders="0" showZeros="0" workbookViewId="0" topLeftCell="A1">
      <selection activeCell="C6" sqref="C6"/>
    </sheetView>
  </sheetViews>
  <sheetFormatPr defaultColWidth="9.140625" defaultRowHeight="12.75"/>
  <cols>
    <col min="1" max="1" width="20.421875" style="31" customWidth="1"/>
    <col min="2" max="2" width="15.8515625" style="31" customWidth="1"/>
    <col min="3" max="3" width="13.8515625" style="31" customWidth="1"/>
    <col min="4" max="4" width="14.140625" style="1" bestFit="1" customWidth="1"/>
    <col min="5" max="6" width="12.8515625" style="1" bestFit="1" customWidth="1"/>
    <col min="7" max="7" width="12.7109375" style="1" bestFit="1" customWidth="1"/>
    <col min="8" max="8" width="11.7109375" style="1" bestFit="1" customWidth="1"/>
    <col min="9" max="9" width="12.8515625" style="1" bestFit="1" customWidth="1"/>
    <col min="10" max="10" width="9.57421875" style="1" customWidth="1"/>
    <col min="11" max="11" width="9.7109375" style="1" bestFit="1" customWidth="1"/>
    <col min="12" max="12" width="10.57421875" style="1" bestFit="1" customWidth="1"/>
    <col min="13" max="13" width="9.7109375" style="1" customWidth="1"/>
    <col min="14" max="17" width="9.421875" style="1" bestFit="1" customWidth="1"/>
    <col min="18" max="18" width="9.28125" style="1" bestFit="1" customWidth="1"/>
    <col min="19" max="19" width="9.140625" style="1" customWidth="1"/>
    <col min="20" max="21" width="9.421875" style="1" bestFit="1" customWidth="1"/>
    <col min="22" max="22" width="10.140625" style="1" customWidth="1"/>
    <col min="23" max="25" width="9.140625" style="1" customWidth="1"/>
    <col min="26" max="27" width="9.421875" style="1" bestFit="1" customWidth="1"/>
    <col min="28" max="44" width="9.140625" style="1" customWidth="1"/>
    <col min="45" max="45" width="9.421875" style="1" bestFit="1" customWidth="1"/>
    <col min="46" max="16384" width="9.140625" style="1" customWidth="1"/>
  </cols>
  <sheetData>
    <row r="1" spans="1:49" s="114" customFormat="1" ht="26.25" customHeight="1">
      <c r="A1" s="249" t="s">
        <v>147</v>
      </c>
      <c r="B1" s="249"/>
      <c r="C1" s="249"/>
      <c r="D1" s="249"/>
      <c r="E1" s="249"/>
      <c r="F1" s="249"/>
      <c r="G1" s="249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AA1" s="111"/>
      <c r="AB1" s="111"/>
      <c r="AC1" s="112"/>
      <c r="AD1" s="112"/>
      <c r="AE1" s="112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3"/>
      <c r="AR1" s="113"/>
      <c r="AS1" s="113"/>
      <c r="AT1" s="113"/>
      <c r="AU1" s="111"/>
      <c r="AV1" s="113"/>
      <c r="AW1" s="113"/>
    </row>
    <row r="2" spans="1:49" s="114" customFormat="1" ht="36" customHeight="1">
      <c r="A2" s="250" t="s">
        <v>235</v>
      </c>
      <c r="B2" s="250"/>
      <c r="C2" s="250"/>
      <c r="D2" s="250"/>
      <c r="E2" s="250"/>
      <c r="F2" s="250"/>
      <c r="G2" s="250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111"/>
      <c r="AB2" s="111"/>
      <c r="AC2" s="112"/>
      <c r="AD2" s="112"/>
      <c r="AE2" s="112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3"/>
      <c r="AR2" s="113"/>
      <c r="AS2" s="113"/>
      <c r="AT2" s="113"/>
      <c r="AU2" s="259" t="s">
        <v>10</v>
      </c>
      <c r="AV2" s="259"/>
      <c r="AW2" s="113"/>
    </row>
    <row r="3" spans="1:49" s="137" customFormat="1" ht="95.25" customHeight="1">
      <c r="A3" s="252" t="s">
        <v>127</v>
      </c>
      <c r="B3" s="253" t="s">
        <v>128</v>
      </c>
      <c r="C3" s="254"/>
      <c r="D3" s="255"/>
      <c r="E3" s="256" t="s">
        <v>129</v>
      </c>
      <c r="F3" s="257"/>
      <c r="G3" s="258"/>
      <c r="H3" s="251" t="s">
        <v>130</v>
      </c>
      <c r="I3" s="251"/>
      <c r="J3" s="251"/>
      <c r="K3" s="251" t="s">
        <v>131</v>
      </c>
      <c r="L3" s="251"/>
      <c r="M3" s="251"/>
      <c r="N3" s="251" t="s">
        <v>132</v>
      </c>
      <c r="O3" s="251"/>
      <c r="P3" s="251"/>
      <c r="Q3" s="251" t="s">
        <v>133</v>
      </c>
      <c r="R3" s="251"/>
      <c r="S3" s="251"/>
      <c r="T3" s="251" t="s">
        <v>134</v>
      </c>
      <c r="U3" s="251"/>
      <c r="V3" s="251"/>
      <c r="W3" s="251" t="s">
        <v>135</v>
      </c>
      <c r="X3" s="251"/>
      <c r="Y3" s="251"/>
      <c r="Z3" s="251" t="s">
        <v>136</v>
      </c>
      <c r="AA3" s="251"/>
      <c r="AB3" s="251"/>
      <c r="AC3" s="251" t="s">
        <v>137</v>
      </c>
      <c r="AD3" s="251"/>
      <c r="AE3" s="251"/>
      <c r="AF3" s="251" t="s">
        <v>138</v>
      </c>
      <c r="AG3" s="251"/>
      <c r="AH3" s="251"/>
      <c r="AI3" s="251" t="s">
        <v>139</v>
      </c>
      <c r="AJ3" s="251"/>
      <c r="AK3" s="251"/>
      <c r="AL3" s="251" t="s">
        <v>174</v>
      </c>
      <c r="AM3" s="251"/>
      <c r="AN3" s="251"/>
      <c r="AO3" s="251" t="s">
        <v>140</v>
      </c>
      <c r="AP3" s="251"/>
      <c r="AQ3" s="251"/>
      <c r="AR3" s="260" t="s">
        <v>141</v>
      </c>
      <c r="AS3" s="260"/>
      <c r="AT3" s="260"/>
      <c r="AU3" s="260" t="s">
        <v>142</v>
      </c>
      <c r="AV3" s="260"/>
      <c r="AW3" s="260"/>
    </row>
    <row r="4" spans="1:49" s="137" customFormat="1" ht="123" customHeight="1">
      <c r="A4" s="252"/>
      <c r="B4" s="115" t="s">
        <v>145</v>
      </c>
      <c r="C4" s="115" t="s">
        <v>146</v>
      </c>
      <c r="D4" s="116" t="s">
        <v>143</v>
      </c>
      <c r="E4" s="115" t="s">
        <v>145</v>
      </c>
      <c r="F4" s="115" t="s">
        <v>146</v>
      </c>
      <c r="G4" s="116" t="s">
        <v>143</v>
      </c>
      <c r="H4" s="115" t="s">
        <v>145</v>
      </c>
      <c r="I4" s="115" t="s">
        <v>146</v>
      </c>
      <c r="J4" s="116" t="s">
        <v>143</v>
      </c>
      <c r="K4" s="115" t="s">
        <v>145</v>
      </c>
      <c r="L4" s="115" t="s">
        <v>146</v>
      </c>
      <c r="M4" s="242" t="s">
        <v>143</v>
      </c>
      <c r="N4" s="115" t="s">
        <v>145</v>
      </c>
      <c r="O4" s="115" t="s">
        <v>146</v>
      </c>
      <c r="P4" s="116" t="s">
        <v>143</v>
      </c>
      <c r="Q4" s="115" t="s">
        <v>145</v>
      </c>
      <c r="R4" s="115" t="s">
        <v>146</v>
      </c>
      <c r="S4" s="116" t="s">
        <v>143</v>
      </c>
      <c r="T4" s="115" t="s">
        <v>145</v>
      </c>
      <c r="U4" s="115" t="s">
        <v>146</v>
      </c>
      <c r="V4" s="116" t="s">
        <v>143</v>
      </c>
      <c r="W4" s="115" t="s">
        <v>145</v>
      </c>
      <c r="X4" s="115" t="s">
        <v>146</v>
      </c>
      <c r="Y4" s="116" t="s">
        <v>143</v>
      </c>
      <c r="Z4" s="115" t="s">
        <v>145</v>
      </c>
      <c r="AA4" s="115" t="s">
        <v>146</v>
      </c>
      <c r="AB4" s="116" t="s">
        <v>143</v>
      </c>
      <c r="AC4" s="115" t="s">
        <v>145</v>
      </c>
      <c r="AD4" s="115" t="s">
        <v>146</v>
      </c>
      <c r="AE4" s="116" t="s">
        <v>143</v>
      </c>
      <c r="AF4" s="115" t="s">
        <v>145</v>
      </c>
      <c r="AG4" s="115" t="s">
        <v>146</v>
      </c>
      <c r="AH4" s="116" t="s">
        <v>143</v>
      </c>
      <c r="AI4" s="115" t="s">
        <v>145</v>
      </c>
      <c r="AJ4" s="115" t="s">
        <v>146</v>
      </c>
      <c r="AK4" s="116" t="s">
        <v>143</v>
      </c>
      <c r="AL4" s="115" t="s">
        <v>145</v>
      </c>
      <c r="AM4" s="115" t="s">
        <v>146</v>
      </c>
      <c r="AN4" s="116" t="s">
        <v>143</v>
      </c>
      <c r="AO4" s="115" t="s">
        <v>145</v>
      </c>
      <c r="AP4" s="115" t="s">
        <v>146</v>
      </c>
      <c r="AQ4" s="116" t="s">
        <v>143</v>
      </c>
      <c r="AR4" s="115" t="s">
        <v>145</v>
      </c>
      <c r="AS4" s="115" t="s">
        <v>146</v>
      </c>
      <c r="AT4" s="116" t="s">
        <v>143</v>
      </c>
      <c r="AU4" s="115" t="s">
        <v>145</v>
      </c>
      <c r="AV4" s="115" t="s">
        <v>146</v>
      </c>
      <c r="AW4" s="116" t="s">
        <v>143</v>
      </c>
    </row>
    <row r="5" spans="1:49" s="114" customFormat="1" ht="27" customHeight="1">
      <c r="A5" s="117">
        <v>1</v>
      </c>
      <c r="B5" s="117">
        <f aca="true" t="shared" si="0" ref="B5:J5">A5+1</f>
        <v>2</v>
      </c>
      <c r="C5" s="117">
        <f t="shared" si="0"/>
        <v>3</v>
      </c>
      <c r="D5" s="117">
        <f t="shared" si="0"/>
        <v>4</v>
      </c>
      <c r="E5" s="117">
        <f t="shared" si="0"/>
        <v>5</v>
      </c>
      <c r="F5" s="117">
        <f t="shared" si="0"/>
        <v>6</v>
      </c>
      <c r="G5" s="117">
        <f t="shared" si="0"/>
        <v>7</v>
      </c>
      <c r="H5" s="117">
        <f t="shared" si="0"/>
        <v>8</v>
      </c>
      <c r="I5" s="117">
        <f t="shared" si="0"/>
        <v>9</v>
      </c>
      <c r="J5" s="117">
        <f t="shared" si="0"/>
        <v>10</v>
      </c>
      <c r="K5" s="117">
        <v>11</v>
      </c>
      <c r="L5" s="117">
        <v>12</v>
      </c>
      <c r="M5" s="117">
        <f aca="true" t="shared" si="1" ref="M5:AB5">L5+1</f>
        <v>13</v>
      </c>
      <c r="N5" s="117">
        <f t="shared" si="1"/>
        <v>14</v>
      </c>
      <c r="O5" s="117">
        <f t="shared" si="1"/>
        <v>15</v>
      </c>
      <c r="P5" s="117">
        <f t="shared" si="1"/>
        <v>16</v>
      </c>
      <c r="Q5" s="117">
        <f t="shared" si="1"/>
        <v>17</v>
      </c>
      <c r="R5" s="117">
        <f t="shared" si="1"/>
        <v>18</v>
      </c>
      <c r="S5" s="117">
        <f t="shared" si="1"/>
        <v>19</v>
      </c>
      <c r="T5" s="117">
        <f t="shared" si="1"/>
        <v>20</v>
      </c>
      <c r="U5" s="117">
        <f t="shared" si="1"/>
        <v>21</v>
      </c>
      <c r="V5" s="117">
        <f t="shared" si="1"/>
        <v>22</v>
      </c>
      <c r="W5" s="117">
        <f t="shared" si="1"/>
        <v>23</v>
      </c>
      <c r="X5" s="117">
        <f t="shared" si="1"/>
        <v>24</v>
      </c>
      <c r="Y5" s="117">
        <f t="shared" si="1"/>
        <v>25</v>
      </c>
      <c r="Z5" s="117">
        <f t="shared" si="1"/>
        <v>26</v>
      </c>
      <c r="AA5" s="117">
        <f t="shared" si="1"/>
        <v>27</v>
      </c>
      <c r="AB5" s="117">
        <f t="shared" si="1"/>
        <v>28</v>
      </c>
      <c r="AC5" s="117">
        <v>29</v>
      </c>
      <c r="AD5" s="117">
        <f aca="true" t="shared" si="2" ref="AD5:AW5">AC5+1</f>
        <v>30</v>
      </c>
      <c r="AE5" s="117">
        <f t="shared" si="2"/>
        <v>31</v>
      </c>
      <c r="AF5" s="117">
        <f t="shared" si="2"/>
        <v>32</v>
      </c>
      <c r="AG5" s="117">
        <f t="shared" si="2"/>
        <v>33</v>
      </c>
      <c r="AH5" s="117">
        <f t="shared" si="2"/>
        <v>34</v>
      </c>
      <c r="AI5" s="117">
        <f t="shared" si="2"/>
        <v>35</v>
      </c>
      <c r="AJ5" s="117">
        <f t="shared" si="2"/>
        <v>36</v>
      </c>
      <c r="AK5" s="117">
        <f t="shared" si="2"/>
        <v>37</v>
      </c>
      <c r="AL5" s="117">
        <f t="shared" si="2"/>
        <v>38</v>
      </c>
      <c r="AM5" s="117">
        <f t="shared" si="2"/>
        <v>39</v>
      </c>
      <c r="AN5" s="117">
        <f t="shared" si="2"/>
        <v>40</v>
      </c>
      <c r="AO5" s="117">
        <f t="shared" si="2"/>
        <v>41</v>
      </c>
      <c r="AP5" s="117">
        <f t="shared" si="2"/>
        <v>42</v>
      </c>
      <c r="AQ5" s="117">
        <f t="shared" si="2"/>
        <v>43</v>
      </c>
      <c r="AR5" s="117">
        <f t="shared" si="2"/>
        <v>44</v>
      </c>
      <c r="AS5" s="117">
        <f t="shared" si="2"/>
        <v>45</v>
      </c>
      <c r="AT5" s="117">
        <f t="shared" si="2"/>
        <v>46</v>
      </c>
      <c r="AU5" s="117">
        <f t="shared" si="2"/>
        <v>47</v>
      </c>
      <c r="AV5" s="117">
        <f t="shared" si="2"/>
        <v>48</v>
      </c>
      <c r="AW5" s="117">
        <f t="shared" si="2"/>
        <v>49</v>
      </c>
    </row>
    <row r="6" spans="1:49" s="114" customFormat="1" ht="33" customHeight="1">
      <c r="A6" s="118" t="s">
        <v>233</v>
      </c>
      <c r="B6" s="123">
        <f>E6+AR6+AU6</f>
        <v>60976</v>
      </c>
      <c r="C6" s="123">
        <f>F6+AS6+AV6</f>
        <v>36585</v>
      </c>
      <c r="D6" s="118">
        <f>C6-B6</f>
        <v>-24391</v>
      </c>
      <c r="E6" s="120">
        <v>60976</v>
      </c>
      <c r="F6" s="120">
        <f>I6+L6+O6+R6+U6+X6+AA6+AD6+AG6+AJ6+AM6+AP6</f>
        <v>36585</v>
      </c>
      <c r="G6" s="120">
        <f>F6-E6</f>
        <v>-24391</v>
      </c>
      <c r="H6" s="120">
        <v>26185</v>
      </c>
      <c r="I6" s="120">
        <f>'2111+2120'!AB9</f>
        <v>23424</v>
      </c>
      <c r="J6" s="244">
        <f>I6-H6</f>
        <v>-2761</v>
      </c>
      <c r="K6" s="120">
        <v>650</v>
      </c>
      <c r="L6" s="120">
        <f>'2210 розгорн'!F24</f>
        <v>3595</v>
      </c>
      <c r="M6" s="120">
        <f>L6-K6</f>
        <v>2945</v>
      </c>
      <c r="N6" s="120"/>
      <c r="O6" s="120"/>
      <c r="P6" s="120">
        <f>O6-N6</f>
        <v>0</v>
      </c>
      <c r="Q6" s="120"/>
      <c r="R6" s="120"/>
      <c r="S6" s="120">
        <f>R6-Q6</f>
        <v>0</v>
      </c>
      <c r="T6" s="120">
        <v>11800</v>
      </c>
      <c r="U6" s="120">
        <f>'2240 розгорн'!G16</f>
        <v>4481</v>
      </c>
      <c r="V6" s="120">
        <f>U6-T6</f>
        <v>-7319</v>
      </c>
      <c r="W6" s="120">
        <v>900</v>
      </c>
      <c r="X6" s="120">
        <f>'2250'!G12</f>
        <v>0</v>
      </c>
      <c r="Y6" s="120">
        <f>X6-W6</f>
        <v>-900</v>
      </c>
      <c r="Z6" s="120">
        <v>8996</v>
      </c>
      <c r="AA6" s="120">
        <f>'2270 (2)'!E7</f>
        <v>5085</v>
      </c>
      <c r="AB6" s="120">
        <f>AA6-Z6</f>
        <v>-3911</v>
      </c>
      <c r="AC6" s="120"/>
      <c r="AD6" s="120">
        <f>'2282'!F12</f>
        <v>0</v>
      </c>
      <c r="AE6" s="120">
        <f>AD6-AC6</f>
        <v>0</v>
      </c>
      <c r="AF6" s="120"/>
      <c r="AG6" s="120"/>
      <c r="AH6" s="120"/>
      <c r="AI6" s="120"/>
      <c r="AJ6" s="120"/>
      <c r="AK6" s="120">
        <f>AJ6-AI6</f>
        <v>0</v>
      </c>
      <c r="AL6" s="120"/>
      <c r="AM6" s="120">
        <f>'2730 '!F13</f>
        <v>0</v>
      </c>
      <c r="AN6" s="120">
        <f>AM6-AL6</f>
        <v>0</v>
      </c>
      <c r="AO6" s="120">
        <v>0</v>
      </c>
      <c r="AP6" s="120">
        <f>'2800'!F10</f>
        <v>0</v>
      </c>
      <c r="AQ6" s="120">
        <f>AP6-AO6</f>
        <v>0</v>
      </c>
      <c r="AR6" s="119">
        <v>0</v>
      </c>
      <c r="AS6" s="120">
        <f>'3110'!F16</f>
        <v>0</v>
      </c>
      <c r="AT6" s="120">
        <f>AS6-AR6</f>
        <v>0</v>
      </c>
      <c r="AU6" s="119"/>
      <c r="AV6" s="119"/>
      <c r="AW6" s="120">
        <f>AV6-AU6</f>
        <v>0</v>
      </c>
    </row>
    <row r="8" spans="1:5" ht="18.75">
      <c r="A8" s="26" t="s">
        <v>46</v>
      </c>
      <c r="B8" s="1"/>
      <c r="C8" s="207"/>
      <c r="E8" s="1" t="s">
        <v>231</v>
      </c>
    </row>
    <row r="9" spans="1:3" ht="18.75">
      <c r="A9" s="26"/>
      <c r="B9" s="1"/>
      <c r="C9" s="209"/>
    </row>
    <row r="10" spans="1:3" ht="18.75">
      <c r="A10" s="26"/>
      <c r="B10" s="1"/>
      <c r="C10" s="26"/>
    </row>
    <row r="11" spans="1:5" ht="18.75">
      <c r="A11" s="12" t="s">
        <v>144</v>
      </c>
      <c r="B11" s="1"/>
      <c r="C11" s="13"/>
      <c r="E11" s="1" t="s">
        <v>232</v>
      </c>
    </row>
    <row r="12" spans="1:3" ht="18.75">
      <c r="A12" s="12"/>
      <c r="B12" s="1"/>
      <c r="C12" s="209"/>
    </row>
  </sheetData>
  <sheetProtection/>
  <mergeCells count="20">
    <mergeCell ref="AI3:AK3"/>
    <mergeCell ref="AL3:AN3"/>
    <mergeCell ref="AU2:AV2"/>
    <mergeCell ref="K3:M3"/>
    <mergeCell ref="N3:P3"/>
    <mergeCell ref="Q3:S3"/>
    <mergeCell ref="AR3:AT3"/>
    <mergeCell ref="AU3:AW3"/>
    <mergeCell ref="AC3:AE3"/>
    <mergeCell ref="AF3:AH3"/>
    <mergeCell ref="A1:G1"/>
    <mergeCell ref="A2:G2"/>
    <mergeCell ref="T3:V3"/>
    <mergeCell ref="W3:Y3"/>
    <mergeCell ref="Z3:AB3"/>
    <mergeCell ref="AO3:AQ3"/>
    <mergeCell ref="A3:A4"/>
    <mergeCell ref="B3:D3"/>
    <mergeCell ref="E3:G3"/>
    <mergeCell ref="H3:J3"/>
  </mergeCells>
  <printOptions/>
  <pageMargins left="0.7874015748031497" right="0" top="0.984251968503937" bottom="0.1968503937007874" header="0" footer="0"/>
  <pageSetup fitToHeight="0" fitToWidth="0" horizontalDpi="600" verticalDpi="600" orientation="landscape" pageOrder="overThenDown" paperSize="9" r:id="rId1"/>
  <colBreaks count="2" manualBreakCount="2">
    <brk id="7" max="11" man="1"/>
    <brk id="19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zoomScale="75" zoomScaleNormal="75" zoomScalePageLayoutView="0" workbookViewId="0" topLeftCell="A6">
      <pane xSplit="1" topLeftCell="S1" activePane="topRight" state="frozen"/>
      <selection pane="topLeft" activeCell="A7" sqref="A7"/>
      <selection pane="topRight" activeCell="AE14" sqref="AE14"/>
    </sheetView>
  </sheetViews>
  <sheetFormatPr defaultColWidth="9.140625" defaultRowHeight="80.25" customHeight="1"/>
  <cols>
    <col min="1" max="1" width="30.7109375" style="83" customWidth="1"/>
    <col min="2" max="2" width="12.57421875" style="201" customWidth="1"/>
    <col min="3" max="4" width="17.7109375" style="201" customWidth="1"/>
    <col min="5" max="7" width="16.00390625" style="201" customWidth="1"/>
    <col min="8" max="8" width="16.8515625" style="83" customWidth="1"/>
    <col min="9" max="9" width="15.00390625" style="83" customWidth="1"/>
    <col min="10" max="10" width="14.8515625" style="83" customWidth="1"/>
    <col min="11" max="11" width="12.57421875" style="83" customWidth="1"/>
    <col min="12" max="12" width="16.00390625" style="83" customWidth="1"/>
    <col min="13" max="13" width="17.140625" style="83" customWidth="1"/>
    <col min="14" max="14" width="17.421875" style="83" customWidth="1"/>
    <col min="15" max="15" width="15.7109375" style="83" customWidth="1"/>
    <col min="16" max="16" width="17.28125" style="83" customWidth="1"/>
    <col min="17" max="17" width="14.00390625" style="83" customWidth="1"/>
    <col min="18" max="18" width="20.140625" style="83" customWidth="1"/>
    <col min="19" max="19" width="15.421875" style="83" customWidth="1"/>
    <col min="20" max="21" width="15.00390625" style="83" customWidth="1"/>
    <col min="22" max="22" width="15.28125" style="83" customWidth="1"/>
    <col min="23" max="24" width="15.00390625" style="83" customWidth="1"/>
    <col min="25" max="25" width="15.7109375" style="83" customWidth="1"/>
    <col min="26" max="26" width="19.8515625" style="83" customWidth="1"/>
    <col min="27" max="27" width="17.57421875" style="83" customWidth="1"/>
    <col min="28" max="29" width="17.28125" style="202" customWidth="1"/>
    <col min="30" max="30" width="19.57421875" style="83" customWidth="1"/>
    <col min="31" max="31" width="17.8515625" style="83" customWidth="1"/>
    <col min="32" max="32" width="20.8515625" style="171" customWidth="1"/>
    <col min="33" max="37" width="21.140625" style="171" customWidth="1"/>
    <col min="38" max="39" width="21.140625" style="83" customWidth="1"/>
    <col min="40" max="40" width="17.140625" style="83" customWidth="1"/>
    <col min="41" max="41" width="17.8515625" style="83" customWidth="1"/>
    <col min="42" max="42" width="17.421875" style="83" customWidth="1"/>
    <col min="43" max="43" width="11.00390625" style="83" bestFit="1" customWidth="1"/>
    <col min="44" max="16384" width="9.140625" style="83" customWidth="1"/>
  </cols>
  <sheetData>
    <row r="1" spans="1:33" ht="80.25" customHeight="1">
      <c r="A1" s="80"/>
      <c r="B1" s="276" t="s">
        <v>148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1"/>
      <c r="AA1" s="79"/>
      <c r="AB1" s="82"/>
      <c r="AC1" s="82"/>
      <c r="AD1" s="79"/>
      <c r="AE1" s="79"/>
      <c r="AF1" s="170"/>
      <c r="AG1" s="170"/>
    </row>
    <row r="2" spans="1:31" ht="80.25" customHeight="1">
      <c r="A2" s="277"/>
      <c r="B2" s="277"/>
      <c r="C2" s="277"/>
      <c r="D2" s="277"/>
      <c r="E2" s="277"/>
      <c r="F2" s="84"/>
      <c r="G2" s="84"/>
      <c r="AB2" s="85"/>
      <c r="AC2" s="86"/>
      <c r="AD2" s="172"/>
      <c r="AE2" s="173" t="s">
        <v>9</v>
      </c>
    </row>
    <row r="3" spans="1:33" ht="80.25" customHeight="1">
      <c r="A3" s="278" t="s">
        <v>161</v>
      </c>
      <c r="B3" s="281" t="s">
        <v>162</v>
      </c>
      <c r="C3" s="281" t="s">
        <v>163</v>
      </c>
      <c r="D3" s="174"/>
      <c r="E3" s="284"/>
      <c r="F3" s="285"/>
      <c r="G3" s="285"/>
      <c r="H3" s="285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7"/>
      <c r="AC3" s="175"/>
      <c r="AD3" s="290" t="s">
        <v>164</v>
      </c>
      <c r="AE3" s="290"/>
      <c r="AF3" s="176"/>
      <c r="AG3" s="176"/>
    </row>
    <row r="4" spans="1:33" ht="80.25" customHeight="1">
      <c r="A4" s="279"/>
      <c r="B4" s="282"/>
      <c r="C4" s="282"/>
      <c r="D4" s="291" t="s">
        <v>94</v>
      </c>
      <c r="E4" s="291"/>
      <c r="F4" s="291"/>
      <c r="G4" s="291"/>
      <c r="H4" s="291"/>
      <c r="I4" s="292" t="s">
        <v>11</v>
      </c>
      <c r="J4" s="293"/>
      <c r="K4" s="293"/>
      <c r="L4" s="293"/>
      <c r="M4" s="296" t="s">
        <v>12</v>
      </c>
      <c r="N4" s="297"/>
      <c r="O4" s="297"/>
      <c r="P4" s="297"/>
      <c r="Q4" s="297"/>
      <c r="R4" s="297"/>
      <c r="S4" s="271" t="s">
        <v>95</v>
      </c>
      <c r="T4" s="272"/>
      <c r="U4" s="272"/>
      <c r="V4" s="272"/>
      <c r="W4" s="272"/>
      <c r="X4" s="272"/>
      <c r="Y4" s="298"/>
      <c r="Z4" s="267" t="s">
        <v>165</v>
      </c>
      <c r="AA4" s="267" t="s">
        <v>96</v>
      </c>
      <c r="AB4" s="268" t="s">
        <v>166</v>
      </c>
      <c r="AC4" s="269" t="s">
        <v>167</v>
      </c>
      <c r="AD4" s="290"/>
      <c r="AE4" s="290"/>
      <c r="AF4" s="177"/>
      <c r="AG4" s="177"/>
    </row>
    <row r="5" spans="1:33" ht="80.25" customHeight="1">
      <c r="A5" s="279"/>
      <c r="B5" s="282"/>
      <c r="C5" s="282"/>
      <c r="D5" s="291"/>
      <c r="E5" s="291"/>
      <c r="F5" s="291"/>
      <c r="G5" s="291"/>
      <c r="H5" s="291"/>
      <c r="I5" s="294"/>
      <c r="J5" s="295"/>
      <c r="K5" s="295"/>
      <c r="L5" s="295"/>
      <c r="M5" s="263" t="s">
        <v>14</v>
      </c>
      <c r="N5" s="263"/>
      <c r="O5" s="271" t="s">
        <v>97</v>
      </c>
      <c r="P5" s="272"/>
      <c r="Q5" s="272"/>
      <c r="R5" s="273" t="s">
        <v>15</v>
      </c>
      <c r="S5" s="263" t="s">
        <v>98</v>
      </c>
      <c r="T5" s="263"/>
      <c r="U5" s="265" t="s">
        <v>99</v>
      </c>
      <c r="V5" s="263" t="s">
        <v>100</v>
      </c>
      <c r="W5" s="265" t="s">
        <v>13</v>
      </c>
      <c r="X5" s="265" t="s">
        <v>248</v>
      </c>
      <c r="Y5" s="273" t="s">
        <v>101</v>
      </c>
      <c r="Z5" s="267"/>
      <c r="AA5" s="267"/>
      <c r="AB5" s="268"/>
      <c r="AC5" s="269"/>
      <c r="AD5" s="278" t="s">
        <v>16</v>
      </c>
      <c r="AE5" s="263" t="s">
        <v>17</v>
      </c>
      <c r="AF5" s="264"/>
      <c r="AG5" s="264"/>
    </row>
    <row r="6" spans="1:33" ht="80.25" customHeight="1">
      <c r="A6" s="279"/>
      <c r="B6" s="282"/>
      <c r="C6" s="282"/>
      <c r="D6" s="281" t="s">
        <v>102</v>
      </c>
      <c r="E6" s="281" t="s">
        <v>168</v>
      </c>
      <c r="F6" s="281" t="s">
        <v>169</v>
      </c>
      <c r="G6" s="281" t="s">
        <v>170</v>
      </c>
      <c r="H6" s="288" t="s">
        <v>171</v>
      </c>
      <c r="I6" s="281" t="s">
        <v>18</v>
      </c>
      <c r="J6" s="281" t="s">
        <v>103</v>
      </c>
      <c r="K6" s="281" t="s">
        <v>19</v>
      </c>
      <c r="L6" s="288" t="s">
        <v>172</v>
      </c>
      <c r="M6" s="265" t="s">
        <v>104</v>
      </c>
      <c r="N6" s="265" t="s">
        <v>105</v>
      </c>
      <c r="O6" s="265" t="s">
        <v>106</v>
      </c>
      <c r="P6" s="265" t="s">
        <v>173</v>
      </c>
      <c r="Q6" s="265" t="s">
        <v>107</v>
      </c>
      <c r="R6" s="274"/>
      <c r="S6" s="265" t="s">
        <v>108</v>
      </c>
      <c r="T6" s="265" t="s">
        <v>109</v>
      </c>
      <c r="U6" s="270"/>
      <c r="V6" s="263"/>
      <c r="W6" s="270"/>
      <c r="X6" s="270"/>
      <c r="Y6" s="274"/>
      <c r="Z6" s="267"/>
      <c r="AA6" s="267"/>
      <c r="AB6" s="268"/>
      <c r="AC6" s="269"/>
      <c r="AD6" s="279"/>
      <c r="AE6" s="263"/>
      <c r="AF6" s="264"/>
      <c r="AG6" s="264"/>
    </row>
    <row r="7" spans="1:33" ht="80.25" customHeight="1">
      <c r="A7" s="280"/>
      <c r="B7" s="283"/>
      <c r="C7" s="283"/>
      <c r="D7" s="283"/>
      <c r="E7" s="283"/>
      <c r="F7" s="283"/>
      <c r="G7" s="283"/>
      <c r="H7" s="289"/>
      <c r="I7" s="283"/>
      <c r="J7" s="283"/>
      <c r="K7" s="283"/>
      <c r="L7" s="289"/>
      <c r="M7" s="266"/>
      <c r="N7" s="266"/>
      <c r="O7" s="266"/>
      <c r="P7" s="266"/>
      <c r="Q7" s="266"/>
      <c r="R7" s="275"/>
      <c r="S7" s="266"/>
      <c r="T7" s="266"/>
      <c r="U7" s="266"/>
      <c r="V7" s="263"/>
      <c r="W7" s="266"/>
      <c r="X7" s="266"/>
      <c r="Y7" s="275"/>
      <c r="Z7" s="267"/>
      <c r="AA7" s="267"/>
      <c r="AB7" s="268"/>
      <c r="AC7" s="269"/>
      <c r="AD7" s="280"/>
      <c r="AE7" s="263"/>
      <c r="AF7" s="264"/>
      <c r="AG7" s="264"/>
    </row>
    <row r="8" spans="1:33" s="206" customFormat="1" ht="23.25" customHeight="1">
      <c r="A8" s="203">
        <v>1</v>
      </c>
      <c r="B8" s="204">
        <f>A8+1</f>
        <v>2</v>
      </c>
      <c r="C8" s="204">
        <f aca="true" t="shared" si="0" ref="C8:AE8">B8+1</f>
        <v>3</v>
      </c>
      <c r="D8" s="204">
        <f t="shared" si="0"/>
        <v>4</v>
      </c>
      <c r="E8" s="204">
        <f t="shared" si="0"/>
        <v>5</v>
      </c>
      <c r="F8" s="204"/>
      <c r="G8" s="204">
        <f>E8+1</f>
        <v>6</v>
      </c>
      <c r="H8" s="204">
        <f t="shared" si="0"/>
        <v>7</v>
      </c>
      <c r="I8" s="204">
        <f t="shared" si="0"/>
        <v>8</v>
      </c>
      <c r="J8" s="204">
        <f t="shared" si="0"/>
        <v>9</v>
      </c>
      <c r="K8" s="204">
        <f t="shared" si="0"/>
        <v>10</v>
      </c>
      <c r="L8" s="204">
        <f t="shared" si="0"/>
        <v>11</v>
      </c>
      <c r="M8" s="204">
        <f>L8+1</f>
        <v>12</v>
      </c>
      <c r="N8" s="204">
        <f t="shared" si="0"/>
        <v>13</v>
      </c>
      <c r="O8" s="204">
        <f t="shared" si="0"/>
        <v>14</v>
      </c>
      <c r="P8" s="204">
        <f t="shared" si="0"/>
        <v>15</v>
      </c>
      <c r="Q8" s="204">
        <f t="shared" si="0"/>
        <v>16</v>
      </c>
      <c r="R8" s="204">
        <f t="shared" si="0"/>
        <v>17</v>
      </c>
      <c r="S8" s="204">
        <f>R8+1</f>
        <v>18</v>
      </c>
      <c r="T8" s="204">
        <f t="shared" si="0"/>
        <v>19</v>
      </c>
      <c r="U8" s="204">
        <f t="shared" si="0"/>
        <v>20</v>
      </c>
      <c r="V8" s="204">
        <f t="shared" si="0"/>
        <v>21</v>
      </c>
      <c r="W8" s="204">
        <f t="shared" si="0"/>
        <v>22</v>
      </c>
      <c r="X8" s="204">
        <f t="shared" si="0"/>
        <v>23</v>
      </c>
      <c r="Y8" s="204">
        <f t="shared" si="0"/>
        <v>24</v>
      </c>
      <c r="Z8" s="204">
        <f t="shared" si="0"/>
        <v>25</v>
      </c>
      <c r="AA8" s="204">
        <f t="shared" si="0"/>
        <v>26</v>
      </c>
      <c r="AB8" s="204">
        <f t="shared" si="0"/>
        <v>27</v>
      </c>
      <c r="AC8" s="204">
        <f t="shared" si="0"/>
        <v>28</v>
      </c>
      <c r="AD8" s="204">
        <f t="shared" si="0"/>
        <v>29</v>
      </c>
      <c r="AE8" s="204">
        <f t="shared" si="0"/>
        <v>30</v>
      </c>
      <c r="AF8" s="205"/>
      <c r="AG8" s="205"/>
    </row>
    <row r="9" spans="1:43" s="182" customFormat="1" ht="80.25" customHeight="1">
      <c r="A9" s="178" t="s">
        <v>190</v>
      </c>
      <c r="B9" s="179">
        <f aca="true" t="shared" si="1" ref="B9:AC9">B10+B11+B12+B13</f>
        <v>0.5</v>
      </c>
      <c r="C9" s="179">
        <f t="shared" si="1"/>
        <v>0.5</v>
      </c>
      <c r="D9" s="179">
        <f t="shared" si="1"/>
        <v>1053.5</v>
      </c>
      <c r="E9" s="179">
        <f t="shared" si="1"/>
        <v>1312</v>
      </c>
      <c r="F9" s="179">
        <f t="shared" si="1"/>
        <v>0</v>
      </c>
      <c r="G9" s="179">
        <f t="shared" si="1"/>
        <v>0</v>
      </c>
      <c r="H9" s="179">
        <f t="shared" si="1"/>
        <v>15744</v>
      </c>
      <c r="I9" s="179">
        <f t="shared" si="1"/>
        <v>0</v>
      </c>
      <c r="J9" s="179">
        <f t="shared" si="1"/>
        <v>0</v>
      </c>
      <c r="K9" s="179">
        <f t="shared" si="1"/>
        <v>0</v>
      </c>
      <c r="L9" s="179">
        <f t="shared" si="1"/>
        <v>0</v>
      </c>
      <c r="M9" s="179">
        <f t="shared" si="1"/>
        <v>0</v>
      </c>
      <c r="N9" s="179">
        <f t="shared" si="1"/>
        <v>1574</v>
      </c>
      <c r="O9" s="179">
        <f t="shared" si="1"/>
        <v>0</v>
      </c>
      <c r="P9" s="179">
        <f t="shared" si="1"/>
        <v>0</v>
      </c>
      <c r="Q9" s="179">
        <f t="shared" si="1"/>
        <v>0</v>
      </c>
      <c r="R9" s="179">
        <f t="shared" si="1"/>
        <v>1574</v>
      </c>
      <c r="S9" s="179">
        <f t="shared" si="1"/>
        <v>0</v>
      </c>
      <c r="T9" s="179">
        <f t="shared" si="1"/>
        <v>0</v>
      </c>
      <c r="U9" s="179">
        <f t="shared" si="1"/>
        <v>0</v>
      </c>
      <c r="V9" s="179">
        <f t="shared" si="1"/>
        <v>0</v>
      </c>
      <c r="W9" s="179">
        <f t="shared" si="1"/>
        <v>0</v>
      </c>
      <c r="X9" s="179">
        <f>X10+X11+X12+X13</f>
        <v>1882</v>
      </c>
      <c r="Y9" s="179">
        <f t="shared" si="1"/>
        <v>1882</v>
      </c>
      <c r="Z9" s="179">
        <f t="shared" si="1"/>
        <v>19200</v>
      </c>
      <c r="AA9" s="179">
        <f t="shared" si="1"/>
        <v>4224</v>
      </c>
      <c r="AB9" s="179">
        <f t="shared" si="1"/>
        <v>23424</v>
      </c>
      <c r="AC9" s="179">
        <f t="shared" si="1"/>
        <v>34285</v>
      </c>
      <c r="AD9" s="179">
        <f>AB9-AC9</f>
        <v>-10861</v>
      </c>
      <c r="AE9" s="179">
        <f>AB9/AC9*100</f>
        <v>68.32142336298674</v>
      </c>
      <c r="AF9" s="180"/>
      <c r="AG9" s="181"/>
      <c r="AO9" s="183"/>
      <c r="AP9" s="184"/>
      <c r="AQ9" s="185"/>
    </row>
    <row r="10" spans="1:37" s="197" customFormat="1" ht="36" customHeight="1">
      <c r="A10" s="186" t="s">
        <v>110</v>
      </c>
      <c r="B10" s="187"/>
      <c r="C10" s="188"/>
      <c r="D10" s="189"/>
      <c r="E10" s="189"/>
      <c r="F10" s="190"/>
      <c r="G10" s="190"/>
      <c r="H10" s="191">
        <f>E10*4+F10*7+G10*1</f>
        <v>0</v>
      </c>
      <c r="I10" s="190"/>
      <c r="J10" s="190"/>
      <c r="K10" s="190"/>
      <c r="L10" s="191">
        <f>I10+J10+K10</f>
        <v>0</v>
      </c>
      <c r="M10" s="190"/>
      <c r="N10" s="190"/>
      <c r="O10" s="190"/>
      <c r="P10" s="190"/>
      <c r="Q10" s="190"/>
      <c r="R10" s="191">
        <f>M10+N10+O10+P10+Q10</f>
        <v>0</v>
      </c>
      <c r="S10" s="190"/>
      <c r="T10" s="189"/>
      <c r="U10" s="192"/>
      <c r="V10" s="193"/>
      <c r="W10" s="193"/>
      <c r="X10" s="193"/>
      <c r="Y10" s="189">
        <f>S10+T10+U10+V10+W10+X10</f>
        <v>0</v>
      </c>
      <c r="Z10" s="191">
        <f>ROUND(H10+L10+R10+Y10,0)</f>
        <v>0</v>
      </c>
      <c r="AA10" s="188">
        <f>ROUND(Z10*22%,0)</f>
        <v>0</v>
      </c>
      <c r="AB10" s="191">
        <f>ROUND(Z10+AA10,0)</f>
        <v>0</v>
      </c>
      <c r="AC10" s="189"/>
      <c r="AD10" s="179">
        <f>AB10-AC10</f>
        <v>0</v>
      </c>
      <c r="AE10" s="179">
        <v>0</v>
      </c>
      <c r="AF10" s="194"/>
      <c r="AG10" s="195"/>
      <c r="AH10" s="196"/>
      <c r="AI10" s="196"/>
      <c r="AJ10" s="196"/>
      <c r="AK10" s="196"/>
    </row>
    <row r="11" spans="1:37" s="197" customFormat="1" ht="36" customHeight="1">
      <c r="A11" s="186" t="s">
        <v>111</v>
      </c>
      <c r="B11" s="187">
        <v>0.5</v>
      </c>
      <c r="C11" s="188">
        <v>0.5</v>
      </c>
      <c r="D11" s="189">
        <v>1053.5</v>
      </c>
      <c r="E11" s="189">
        <v>1312</v>
      </c>
      <c r="F11" s="190"/>
      <c r="G11" s="190"/>
      <c r="H11" s="191">
        <f>E11*12</f>
        <v>15744</v>
      </c>
      <c r="I11" s="190"/>
      <c r="J11" s="190"/>
      <c r="K11" s="190"/>
      <c r="L11" s="191">
        <f>I11+J11+K11</f>
        <v>0</v>
      </c>
      <c r="M11" s="190"/>
      <c r="N11" s="190">
        <v>1574</v>
      </c>
      <c r="O11" s="190"/>
      <c r="P11" s="190"/>
      <c r="Q11" s="190"/>
      <c r="R11" s="191">
        <f>M11+N11+O11+P11+Q11</f>
        <v>1574</v>
      </c>
      <c r="S11" s="190"/>
      <c r="T11" s="189"/>
      <c r="U11" s="192"/>
      <c r="V11" s="193"/>
      <c r="W11" s="193"/>
      <c r="X11" s="193">
        <v>1882</v>
      </c>
      <c r="Y11" s="189">
        <f>S11+T11+U11+V11+W11+X11</f>
        <v>1882</v>
      </c>
      <c r="Z11" s="191">
        <f>ROUND(H11+L11+R11+Y11,0)</f>
        <v>19200</v>
      </c>
      <c r="AA11" s="188">
        <v>4224</v>
      </c>
      <c r="AB11" s="191">
        <f>ROUND(Z11+AA11,0)</f>
        <v>23424</v>
      </c>
      <c r="AC11" s="189">
        <v>17142.5</v>
      </c>
      <c r="AD11" s="179">
        <f>AB11-AC11</f>
        <v>6281.5</v>
      </c>
      <c r="AE11" s="179">
        <f>AB11/AC11*100</f>
        <v>136.64284672597347</v>
      </c>
      <c r="AF11" s="195"/>
      <c r="AG11" s="195"/>
      <c r="AH11" s="196"/>
      <c r="AI11" s="196"/>
      <c r="AJ11" s="196"/>
      <c r="AK11" s="198"/>
    </row>
    <row r="12" spans="1:40" s="197" customFormat="1" ht="23.25" customHeight="1">
      <c r="A12" s="186" t="s">
        <v>20</v>
      </c>
      <c r="B12" s="187"/>
      <c r="C12" s="188"/>
      <c r="D12" s="189"/>
      <c r="E12" s="189"/>
      <c r="F12" s="190"/>
      <c r="G12" s="190"/>
      <c r="H12" s="191">
        <f>E12*4+F12*7+G12*1</f>
        <v>0</v>
      </c>
      <c r="I12" s="190"/>
      <c r="J12" s="190"/>
      <c r="K12" s="190"/>
      <c r="L12" s="191">
        <f>I12+J12+K12</f>
        <v>0</v>
      </c>
      <c r="M12" s="190"/>
      <c r="N12" s="190"/>
      <c r="O12" s="190"/>
      <c r="P12" s="190"/>
      <c r="Q12" s="190"/>
      <c r="R12" s="191">
        <f>M12+N12+O12+P12+Q12</f>
        <v>0</v>
      </c>
      <c r="S12" s="190"/>
      <c r="T12" s="189"/>
      <c r="U12" s="192"/>
      <c r="V12" s="193"/>
      <c r="W12" s="193"/>
      <c r="X12" s="193"/>
      <c r="Y12" s="189">
        <f>S12+T12+U12+V12+W12+X12</f>
        <v>0</v>
      </c>
      <c r="Z12" s="191">
        <f>ROUND(H12+L12+R12+Y12,0)</f>
        <v>0</v>
      </c>
      <c r="AA12" s="188">
        <f>ROUND(Z12*22%,0)</f>
        <v>0</v>
      </c>
      <c r="AB12" s="191">
        <f>ROUND(Z12+AA12,0)</f>
        <v>0</v>
      </c>
      <c r="AC12" s="189">
        <v>17142.5</v>
      </c>
      <c r="AD12" s="179">
        <f>AB12-AC12</f>
        <v>-17142.5</v>
      </c>
      <c r="AE12" s="179">
        <f>AB12/AC12*100</f>
        <v>0</v>
      </c>
      <c r="AF12" s="195"/>
      <c r="AG12" s="195"/>
      <c r="AH12" s="196"/>
      <c r="AI12" s="196"/>
      <c r="AJ12" s="196"/>
      <c r="AK12" s="196"/>
      <c r="AN12" s="199"/>
    </row>
    <row r="13" spans="1:37" s="197" customFormat="1" ht="18.75" customHeight="1">
      <c r="A13" s="200" t="s">
        <v>21</v>
      </c>
      <c r="B13" s="187"/>
      <c r="C13" s="188"/>
      <c r="D13" s="189"/>
      <c r="E13" s="189"/>
      <c r="F13" s="190"/>
      <c r="G13" s="190"/>
      <c r="H13" s="191">
        <f>E13*4+F13*7+G13*1</f>
        <v>0</v>
      </c>
      <c r="I13" s="190"/>
      <c r="J13" s="190"/>
      <c r="K13" s="190"/>
      <c r="L13" s="191">
        <f>I13+J13+K13</f>
        <v>0</v>
      </c>
      <c r="M13" s="190"/>
      <c r="N13" s="190"/>
      <c r="O13" s="190"/>
      <c r="P13" s="190"/>
      <c r="Q13" s="190"/>
      <c r="R13" s="191">
        <f>M13+N13+O13+P13+Q13</f>
        <v>0</v>
      </c>
      <c r="S13" s="190"/>
      <c r="T13" s="189"/>
      <c r="U13" s="192"/>
      <c r="V13" s="193"/>
      <c r="W13" s="193"/>
      <c r="X13" s="193"/>
      <c r="Y13" s="189">
        <f>S13+T13+U13+V13+W13+X13</f>
        <v>0</v>
      </c>
      <c r="Z13" s="191">
        <f>ROUND(H13+L13+R13+Y13,0)</f>
        <v>0</v>
      </c>
      <c r="AA13" s="188">
        <f>ROUND(Z13*22%,0)</f>
        <v>0</v>
      </c>
      <c r="AB13" s="191">
        <f>ROUND(Z13+AA13,0)</f>
        <v>0</v>
      </c>
      <c r="AC13" s="189"/>
      <c r="AD13" s="179">
        <f>AB13-AC13</f>
        <v>0</v>
      </c>
      <c r="AE13" s="179">
        <v>0</v>
      </c>
      <c r="AF13" s="194"/>
      <c r="AG13" s="194"/>
      <c r="AH13" s="196"/>
      <c r="AI13" s="196"/>
      <c r="AJ13" s="196"/>
      <c r="AK13" s="196"/>
    </row>
    <row r="14" ht="36" customHeight="1"/>
    <row r="15" spans="1:7" s="1" customFormat="1" ht="18.75">
      <c r="A15" s="12" t="s">
        <v>33</v>
      </c>
      <c r="B15" s="13"/>
      <c r="C15" s="12"/>
      <c r="D15" s="261" t="s">
        <v>231</v>
      </c>
      <c r="E15" s="261"/>
      <c r="F15" s="261"/>
      <c r="G15" s="7"/>
    </row>
    <row r="16" spans="1:7" s="1" customFormat="1" ht="18.75">
      <c r="A16" s="9"/>
      <c r="B16" s="14" t="s">
        <v>34</v>
      </c>
      <c r="C16" s="14"/>
      <c r="D16" s="262" t="s">
        <v>35</v>
      </c>
      <c r="E16" s="262"/>
      <c r="F16" s="262"/>
      <c r="G16" s="7"/>
    </row>
    <row r="17" spans="1:7" s="1" customFormat="1" ht="18.75">
      <c r="A17" s="12"/>
      <c r="B17" s="12"/>
      <c r="C17" s="12"/>
      <c r="D17" s="12"/>
      <c r="E17" s="12"/>
      <c r="F17" s="12"/>
      <c r="G17" s="7"/>
    </row>
    <row r="18" spans="1:7" s="1" customFormat="1" ht="18.75">
      <c r="A18" s="12" t="s">
        <v>144</v>
      </c>
      <c r="B18" s="13"/>
      <c r="C18" s="12"/>
      <c r="D18" s="261" t="s">
        <v>232</v>
      </c>
      <c r="E18" s="261"/>
      <c r="F18" s="261"/>
      <c r="G18" s="7"/>
    </row>
    <row r="19" spans="1:7" s="1" customFormat="1" ht="18.75">
      <c r="A19" s="9"/>
      <c r="B19" s="14" t="s">
        <v>34</v>
      </c>
      <c r="C19" s="14"/>
      <c r="D19" s="262" t="s">
        <v>35</v>
      </c>
      <c r="E19" s="262"/>
      <c r="F19" s="262"/>
      <c r="G19"/>
    </row>
  </sheetData>
  <sheetProtection/>
  <mergeCells count="48">
    <mergeCell ref="AG5:AG7"/>
    <mergeCell ref="D6:D7"/>
    <mergeCell ref="E6:E7"/>
    <mergeCell ref="F6:F7"/>
    <mergeCell ref="G6:G7"/>
    <mergeCell ref="H6:H7"/>
    <mergeCell ref="S5:T5"/>
    <mergeCell ref="U5:U7"/>
    <mergeCell ref="Y5:Y7"/>
    <mergeCell ref="AD5:AD7"/>
    <mergeCell ref="AD3:AE4"/>
    <mergeCell ref="D4:H5"/>
    <mergeCell ref="I4:L5"/>
    <mergeCell ref="M4:R4"/>
    <mergeCell ref="S4:Y4"/>
    <mergeCell ref="Z4:Z7"/>
    <mergeCell ref="P6:P7"/>
    <mergeCell ref="Q6:Q7"/>
    <mergeCell ref="S6:S7"/>
    <mergeCell ref="T6:T7"/>
    <mergeCell ref="B1:L1"/>
    <mergeCell ref="A2:E2"/>
    <mergeCell ref="A3:A7"/>
    <mergeCell ref="B3:B7"/>
    <mergeCell ref="C3:C7"/>
    <mergeCell ref="E3:AB3"/>
    <mergeCell ref="I6:I7"/>
    <mergeCell ref="J6:J7"/>
    <mergeCell ref="K6:K7"/>
    <mergeCell ref="L6:L7"/>
    <mergeCell ref="AA4:AA7"/>
    <mergeCell ref="AB4:AB7"/>
    <mergeCell ref="AC4:AC7"/>
    <mergeCell ref="M5:N5"/>
    <mergeCell ref="W5:W7"/>
    <mergeCell ref="X5:X7"/>
    <mergeCell ref="O5:Q5"/>
    <mergeCell ref="R5:R7"/>
    <mergeCell ref="D18:F18"/>
    <mergeCell ref="D19:F19"/>
    <mergeCell ref="AE5:AE7"/>
    <mergeCell ref="AF5:AF7"/>
    <mergeCell ref="V5:V7"/>
    <mergeCell ref="M6:M7"/>
    <mergeCell ref="N6:N7"/>
    <mergeCell ref="O6:O7"/>
    <mergeCell ref="D15:F15"/>
    <mergeCell ref="D16:F16"/>
  </mergeCells>
  <printOptions/>
  <pageMargins left="0.9448818897637796" right="0.1968503937007874" top="0.5118110236220472" bottom="0.1968503937007874" header="0.5118110236220472" footer="0.1968503937007874"/>
  <pageSetup fitToHeight="0" fitToWidth="3" horizontalDpi="300" verticalDpi="300" orientation="landscape" paperSize="9" scale="53" r:id="rId1"/>
  <colBreaks count="2" manualBreakCount="2">
    <brk id="11" max="21" man="1"/>
    <brk id="3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SheetLayoutView="75" workbookViewId="0" topLeftCell="A10">
      <selection activeCell="F22" sqref="F22"/>
    </sheetView>
  </sheetViews>
  <sheetFormatPr defaultColWidth="9.140625" defaultRowHeight="12.75"/>
  <cols>
    <col min="1" max="1" width="7.00390625" style="7" customWidth="1"/>
    <col min="2" max="2" width="42.57421875" style="7" customWidth="1"/>
    <col min="3" max="3" width="10.8515625" style="7" customWidth="1"/>
    <col min="4" max="4" width="11.28125" style="7" customWidth="1"/>
    <col min="5" max="5" width="10.8515625" style="7" customWidth="1"/>
    <col min="6" max="6" width="15.57421875" style="7" customWidth="1"/>
    <col min="7" max="7" width="22.7109375" style="1" customWidth="1"/>
    <col min="8" max="16384" width="9.140625" style="1" customWidth="1"/>
  </cols>
  <sheetData>
    <row r="1" spans="1:6" ht="18.75" customHeight="1">
      <c r="A1" s="305" t="s">
        <v>153</v>
      </c>
      <c r="B1" s="305"/>
      <c r="C1" s="305"/>
      <c r="D1" s="305"/>
      <c r="E1" s="305"/>
      <c r="F1" s="305"/>
    </row>
    <row r="2" spans="1:6" ht="50.25" customHeight="1">
      <c r="A2" s="306" t="s">
        <v>22</v>
      </c>
      <c r="B2" s="306"/>
      <c r="C2" s="306"/>
      <c r="D2" s="306"/>
      <c r="E2" s="306"/>
      <c r="F2" s="306"/>
    </row>
    <row r="3" spans="1:6" ht="33" customHeight="1">
      <c r="A3" s="3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4" t="s">
        <v>28</v>
      </c>
    </row>
    <row r="4" spans="1:6" ht="19.5" customHeight="1">
      <c r="A4" s="5">
        <v>1</v>
      </c>
      <c r="B4" s="5" t="s">
        <v>238</v>
      </c>
      <c r="C4" s="42" t="s">
        <v>29</v>
      </c>
      <c r="D4" s="5">
        <v>30</v>
      </c>
      <c r="E4" s="5">
        <v>7</v>
      </c>
      <c r="F4" s="6">
        <f>D4*E4</f>
        <v>210</v>
      </c>
    </row>
    <row r="5" spans="1:6" ht="18.75" customHeight="1">
      <c r="A5" s="5">
        <v>2</v>
      </c>
      <c r="B5" s="5" t="s">
        <v>239</v>
      </c>
      <c r="C5" s="42" t="s">
        <v>29</v>
      </c>
      <c r="D5" s="5">
        <v>100</v>
      </c>
      <c r="E5" s="5">
        <v>3</v>
      </c>
      <c r="F5" s="6">
        <f>D5*E5</f>
        <v>300</v>
      </c>
    </row>
    <row r="6" spans="1:6" ht="18.75">
      <c r="A6" s="5">
        <v>3</v>
      </c>
      <c r="B6" s="5" t="s">
        <v>240</v>
      </c>
      <c r="C6" s="42" t="s">
        <v>29</v>
      </c>
      <c r="D6" s="5">
        <v>100</v>
      </c>
      <c r="E6" s="5">
        <v>2.5</v>
      </c>
      <c r="F6" s="6">
        <f>D6*E6</f>
        <v>250</v>
      </c>
    </row>
    <row r="7" spans="1:6" ht="18.75">
      <c r="A7" s="5">
        <v>4</v>
      </c>
      <c r="B7" s="5" t="s">
        <v>241</v>
      </c>
      <c r="C7" s="42" t="s">
        <v>29</v>
      </c>
      <c r="D7" s="5">
        <v>10</v>
      </c>
      <c r="E7" s="5">
        <v>140</v>
      </c>
      <c r="F7" s="6">
        <f>D7*E7</f>
        <v>1400</v>
      </c>
    </row>
    <row r="8" spans="1:6" s="140" customFormat="1" ht="19.5" thickBot="1">
      <c r="A8" s="138"/>
      <c r="B8" s="138" t="s">
        <v>30</v>
      </c>
      <c r="C8" s="138"/>
      <c r="D8" s="138"/>
      <c r="E8" s="138"/>
      <c r="F8" s="139">
        <f>SUM(F4:F7)</f>
        <v>2160</v>
      </c>
    </row>
    <row r="9" spans="1:6" ht="18.75">
      <c r="A9" s="307" t="s">
        <v>151</v>
      </c>
      <c r="B9" s="308"/>
      <c r="C9" s="308"/>
      <c r="D9" s="308"/>
      <c r="E9" s="308"/>
      <c r="F9" s="308"/>
    </row>
    <row r="10" spans="1:6" ht="30.75" customHeight="1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27</v>
      </c>
      <c r="F10" s="4" t="s">
        <v>28</v>
      </c>
    </row>
    <row r="11" spans="1:6" ht="16.5" customHeight="1">
      <c r="A11" s="17">
        <v>1</v>
      </c>
      <c r="B11" s="17" t="s">
        <v>242</v>
      </c>
      <c r="C11" s="44" t="s">
        <v>29</v>
      </c>
      <c r="D11" s="17">
        <v>60</v>
      </c>
      <c r="E11" s="17">
        <v>5</v>
      </c>
      <c r="F11" s="47">
        <f>D11*E11</f>
        <v>300</v>
      </c>
    </row>
    <row r="12" spans="1:6" ht="16.5" customHeight="1">
      <c r="A12" s="5">
        <v>2</v>
      </c>
      <c r="B12" s="5" t="s">
        <v>243</v>
      </c>
      <c r="C12" s="44" t="s">
        <v>29</v>
      </c>
      <c r="D12" s="5">
        <v>200</v>
      </c>
      <c r="E12" s="5">
        <v>4</v>
      </c>
      <c r="F12" s="6">
        <f>D12*E12</f>
        <v>800</v>
      </c>
    </row>
    <row r="13" spans="1:6" s="140" customFormat="1" ht="18.75" customHeight="1">
      <c r="A13" s="138"/>
      <c r="B13" s="138" t="s">
        <v>30</v>
      </c>
      <c r="C13" s="138"/>
      <c r="D13" s="138"/>
      <c r="E13" s="138"/>
      <c r="F13" s="139">
        <f>SUM(F11:F12)</f>
        <v>1100</v>
      </c>
    </row>
    <row r="14" spans="1:6" ht="37.5" customHeight="1">
      <c r="A14" s="309" t="s">
        <v>149</v>
      </c>
      <c r="B14" s="309"/>
      <c r="C14" s="309"/>
      <c r="D14" s="309"/>
      <c r="E14" s="309"/>
      <c r="F14" s="309"/>
    </row>
    <row r="15" spans="1:6" ht="31.5" customHeight="1">
      <c r="A15" s="3" t="s">
        <v>23</v>
      </c>
      <c r="B15" s="3" t="s">
        <v>24</v>
      </c>
      <c r="C15" s="3" t="s">
        <v>25</v>
      </c>
      <c r="D15" s="3" t="s">
        <v>26</v>
      </c>
      <c r="E15" s="3" t="s">
        <v>27</v>
      </c>
      <c r="F15" s="4" t="s">
        <v>28</v>
      </c>
    </row>
    <row r="16" spans="1:6" ht="18.75">
      <c r="A16" s="5">
        <v>1</v>
      </c>
      <c r="B16" s="5" t="s">
        <v>244</v>
      </c>
      <c r="C16" s="42" t="s">
        <v>29</v>
      </c>
      <c r="D16" s="5">
        <v>1</v>
      </c>
      <c r="E16" s="5">
        <v>120</v>
      </c>
      <c r="F16" s="6">
        <f>D16*E16</f>
        <v>120</v>
      </c>
    </row>
    <row r="17" spans="1:6" ht="18.75">
      <c r="A17" s="5">
        <v>3</v>
      </c>
      <c r="B17" s="5" t="s">
        <v>245</v>
      </c>
      <c r="C17" s="42" t="s">
        <v>29</v>
      </c>
      <c r="D17" s="5">
        <v>1</v>
      </c>
      <c r="E17" s="5">
        <v>55</v>
      </c>
      <c r="F17" s="6">
        <f>D17*E17</f>
        <v>55</v>
      </c>
    </row>
    <row r="18" spans="1:6" ht="18.75">
      <c r="A18" s="5">
        <v>4</v>
      </c>
      <c r="B18" s="5" t="s">
        <v>246</v>
      </c>
      <c r="C18" s="42" t="s">
        <v>29</v>
      </c>
      <c r="D18" s="5">
        <v>1</v>
      </c>
      <c r="E18" s="5">
        <v>160</v>
      </c>
      <c r="F18" s="6">
        <f>D18*E18</f>
        <v>160</v>
      </c>
    </row>
    <row r="19" spans="1:6" s="140" customFormat="1" ht="20.25" customHeight="1">
      <c r="A19" s="138"/>
      <c r="B19" s="138" t="s">
        <v>30</v>
      </c>
      <c r="C19" s="138"/>
      <c r="D19" s="138"/>
      <c r="E19" s="138"/>
      <c r="F19" s="139">
        <f>SUM(F16:F18)</f>
        <v>335</v>
      </c>
    </row>
    <row r="20" spans="1:6" ht="19.5" thickBot="1">
      <c r="A20" s="45"/>
      <c r="B20" s="45"/>
      <c r="C20" s="45"/>
      <c r="D20" s="45"/>
      <c r="E20" s="45"/>
      <c r="F20" s="45"/>
    </row>
    <row r="21" spans="2:6" ht="18.75">
      <c r="B21" s="310" t="s">
        <v>31</v>
      </c>
      <c r="C21" s="311"/>
      <c r="D21" s="311"/>
      <c r="E21" s="311"/>
      <c r="F21" s="142">
        <f>F8+F13+F19</f>
        <v>3595</v>
      </c>
    </row>
    <row r="22" spans="2:6" ht="18.75">
      <c r="B22" s="300" t="s">
        <v>92</v>
      </c>
      <c r="C22" s="301"/>
      <c r="D22" s="301"/>
      <c r="E22" s="301"/>
      <c r="F22" s="46"/>
    </row>
    <row r="23" spans="2:6" ht="18.75">
      <c r="B23" s="300" t="s">
        <v>93</v>
      </c>
      <c r="C23" s="301"/>
      <c r="D23" s="301"/>
      <c r="E23" s="301"/>
      <c r="F23" s="46"/>
    </row>
    <row r="24" spans="1:6" ht="19.5" thickBot="1">
      <c r="A24" s="11"/>
      <c r="B24" s="303" t="s">
        <v>32</v>
      </c>
      <c r="C24" s="304"/>
      <c r="D24" s="304"/>
      <c r="E24" s="304"/>
      <c r="F24" s="143">
        <f>ROUND(F21+F22-F23,0)</f>
        <v>3595</v>
      </c>
    </row>
    <row r="25" ht="18.75" customHeight="1"/>
    <row r="26" spans="1:6" ht="18.75" customHeight="1">
      <c r="A26" s="12"/>
      <c r="B26" s="12" t="s">
        <v>33</v>
      </c>
      <c r="C26" s="13"/>
      <c r="D26" s="12"/>
      <c r="E26" s="261" t="s">
        <v>231</v>
      </c>
      <c r="F26" s="261"/>
    </row>
    <row r="27" spans="1:6" ht="34.5" customHeight="1">
      <c r="A27" s="9"/>
      <c r="B27" s="9"/>
      <c r="C27" s="14" t="s">
        <v>34</v>
      </c>
      <c r="D27" s="14"/>
      <c r="E27" s="302" t="s">
        <v>35</v>
      </c>
      <c r="F27" s="302"/>
    </row>
    <row r="28" spans="1:6" ht="18.75" customHeight="1">
      <c r="A28" s="12"/>
      <c r="B28" s="12" t="s">
        <v>144</v>
      </c>
      <c r="C28" s="13"/>
      <c r="D28" s="12"/>
      <c r="E28" s="261" t="s">
        <v>232</v>
      </c>
      <c r="F28" s="261"/>
    </row>
    <row r="29" spans="1:6" ht="18.75" customHeight="1">
      <c r="A29" s="9"/>
      <c r="B29" s="9"/>
      <c r="C29" s="14" t="s">
        <v>34</v>
      </c>
      <c r="D29" s="14"/>
      <c r="E29" s="302" t="s">
        <v>35</v>
      </c>
      <c r="F29" s="302"/>
    </row>
    <row r="30" spans="2:6" ht="42.75" customHeight="1">
      <c r="B30" s="299" t="s">
        <v>160</v>
      </c>
      <c r="C30" s="299"/>
      <c r="D30" s="299"/>
      <c r="E30" s="299"/>
      <c r="F30" s="299"/>
    </row>
    <row r="34" ht="18.75" customHeight="1" hidden="1"/>
    <row r="35" ht="18.75" customHeight="1" hidden="1"/>
    <row r="36" ht="63" customHeight="1" hidden="1"/>
    <row r="37" ht="18.75" customHeight="1" hidden="1"/>
    <row r="38" ht="8.25" customHeight="1"/>
    <row r="40" ht="33" customHeight="1"/>
    <row r="45" ht="18.75" customHeight="1" hidden="1"/>
    <row r="46" ht="18.75" customHeight="1" hidden="1"/>
    <row r="47" ht="18.75" customHeight="1" hidden="1"/>
    <row r="48" ht="29.25" customHeight="1" hidden="1"/>
    <row r="49" ht="18.75" customHeight="1" hidden="1"/>
    <row r="50" ht="18.75" customHeight="1" hidden="1"/>
    <row r="51" ht="18.75" customHeight="1" hidden="1"/>
    <row r="52" ht="18.75" customHeight="1" hidden="1"/>
    <row r="53" ht="18.75" customHeight="1" hidden="1"/>
    <row r="54" ht="18.75" customHeight="1" hidden="1"/>
    <row r="55" ht="9.75" customHeight="1" hidden="1"/>
    <row r="56" ht="36" customHeight="1" hidden="1"/>
    <row r="57" ht="33" customHeight="1" hidden="1"/>
    <row r="58" ht="18.75" customHeight="1" hidden="1"/>
    <row r="59" ht="18.75" customHeight="1" hidden="1"/>
    <row r="60" ht="18.75" customHeight="1"/>
  </sheetData>
  <sheetProtection/>
  <mergeCells count="13">
    <mergeCell ref="A1:F1"/>
    <mergeCell ref="A2:F2"/>
    <mergeCell ref="B22:E22"/>
    <mergeCell ref="A9:F9"/>
    <mergeCell ref="A14:F14"/>
    <mergeCell ref="E28:F28"/>
    <mergeCell ref="B21:E21"/>
    <mergeCell ref="B30:F30"/>
    <mergeCell ref="B23:E23"/>
    <mergeCell ref="E29:F29"/>
    <mergeCell ref="B24:E24"/>
    <mergeCell ref="E26:F26"/>
    <mergeCell ref="E27:F27"/>
  </mergeCells>
  <printOptions/>
  <pageMargins left="0.1968503937007874" right="0" top="0" bottom="0" header="0" footer="0"/>
  <pageSetup fitToWidth="2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Zeros="0" zoomScaleSheetLayoutView="75" zoomScalePageLayoutView="0" workbookViewId="0" topLeftCell="A1">
      <selection activeCell="B11" sqref="B11:D11"/>
    </sheetView>
  </sheetViews>
  <sheetFormatPr defaultColWidth="9.140625" defaultRowHeight="12.75"/>
  <cols>
    <col min="1" max="1" width="6.140625" style="9" customWidth="1"/>
    <col min="2" max="2" width="33.28125" style="9" customWidth="1"/>
    <col min="3" max="3" width="11.28125" style="9" customWidth="1"/>
    <col min="4" max="4" width="10.00390625" style="9" customWidth="1"/>
    <col min="5" max="5" width="11.140625" style="9" customWidth="1"/>
    <col min="6" max="6" width="9.8515625" style="62" customWidth="1"/>
    <col min="7" max="7" width="12.57421875" style="62" customWidth="1"/>
    <col min="8" max="8" width="9.8515625" style="62" customWidth="1"/>
    <col min="9" max="9" width="9.140625" style="62" customWidth="1"/>
    <col min="10" max="10" width="11.8515625" style="62" customWidth="1"/>
    <col min="11" max="11" width="12.421875" style="62" customWidth="1"/>
    <col min="12" max="12" width="9.140625" style="62" customWidth="1"/>
    <col min="13" max="13" width="10.28125" style="62" customWidth="1"/>
    <col min="14" max="14" width="11.421875" style="62" customWidth="1"/>
    <col min="15" max="15" width="11.421875" style="62" bestFit="1" customWidth="1"/>
    <col min="16" max="16384" width="9.140625" style="62" customWidth="1"/>
  </cols>
  <sheetData>
    <row r="1" spans="1:5" ht="18.75">
      <c r="A1" s="312" t="s">
        <v>150</v>
      </c>
      <c r="B1" s="312"/>
      <c r="C1" s="312"/>
      <c r="D1" s="312"/>
      <c r="E1" s="312"/>
    </row>
    <row r="2" spans="1:5" ht="17.25" customHeight="1">
      <c r="A2" s="61"/>
      <c r="B2" s="61"/>
      <c r="C2" s="61"/>
      <c r="D2" s="61"/>
      <c r="E2" s="61"/>
    </row>
    <row r="3" spans="1:5" ht="32.25" customHeight="1">
      <c r="A3" s="313" t="s">
        <v>36</v>
      </c>
      <c r="B3" s="313"/>
      <c r="C3" s="313"/>
      <c r="D3" s="313"/>
      <c r="E3" s="313"/>
    </row>
    <row r="4" spans="1:5" ht="33.75" customHeight="1">
      <c r="A4" s="30" t="s">
        <v>23</v>
      </c>
      <c r="B4" s="30" t="s">
        <v>24</v>
      </c>
      <c r="C4" s="30" t="s">
        <v>26</v>
      </c>
      <c r="D4" s="30" t="s">
        <v>27</v>
      </c>
      <c r="E4" s="20" t="s">
        <v>28</v>
      </c>
    </row>
    <row r="5" spans="1:5" ht="37.5" customHeight="1">
      <c r="A5" s="63">
        <v>1</v>
      </c>
      <c r="B5" s="63" t="s">
        <v>247</v>
      </c>
      <c r="C5" s="63">
        <v>3</v>
      </c>
      <c r="D5" s="63">
        <v>900</v>
      </c>
      <c r="E5" s="63">
        <f>C5*D5</f>
        <v>2700</v>
      </c>
    </row>
    <row r="6" spans="1:5" s="64" customFormat="1" ht="18.75" customHeight="1">
      <c r="A6" s="138"/>
      <c r="B6" s="138" t="s">
        <v>30</v>
      </c>
      <c r="C6" s="138"/>
      <c r="D6" s="138"/>
      <c r="E6" s="138">
        <f>E5</f>
        <v>2700</v>
      </c>
    </row>
    <row r="7" spans="1:14" ht="18.75">
      <c r="A7" s="66"/>
      <c r="B7" s="221"/>
      <c r="C7" s="221"/>
      <c r="D7" s="221"/>
      <c r="E7" s="66"/>
      <c r="F7" s="66"/>
      <c r="G7" s="72"/>
      <c r="I7" s="43"/>
      <c r="J7" s="43"/>
      <c r="K7" s="43"/>
      <c r="L7" s="43"/>
      <c r="M7" s="43"/>
      <c r="N7" s="43"/>
    </row>
    <row r="8" spans="1:14" ht="18.75">
      <c r="A8" s="368" t="s">
        <v>249</v>
      </c>
      <c r="B8" s="368"/>
      <c r="C8" s="368"/>
      <c r="D8" s="368"/>
      <c r="E8" s="368"/>
      <c r="F8" s="368"/>
      <c r="G8" s="368"/>
      <c r="H8" s="43"/>
      <c r="I8" s="43"/>
      <c r="J8" s="43"/>
      <c r="K8" s="43"/>
      <c r="L8" s="43"/>
      <c r="M8" s="43"/>
      <c r="N8" s="43"/>
    </row>
    <row r="9" spans="1:14" ht="32.25">
      <c r="A9" s="41" t="s">
        <v>23</v>
      </c>
      <c r="B9" s="369" t="s">
        <v>24</v>
      </c>
      <c r="C9" s="370"/>
      <c r="D9" s="371"/>
      <c r="E9" s="372" t="s">
        <v>26</v>
      </c>
      <c r="F9" s="372" t="s">
        <v>27</v>
      </c>
      <c r="G9" s="16" t="s">
        <v>28</v>
      </c>
      <c r="H9" s="43"/>
      <c r="I9" s="43"/>
      <c r="J9" s="43"/>
      <c r="K9" s="43"/>
      <c r="L9" s="43"/>
      <c r="M9" s="43"/>
      <c r="N9" s="43"/>
    </row>
    <row r="10" spans="1:14" ht="18.75">
      <c r="A10" s="63">
        <v>1</v>
      </c>
      <c r="B10" s="373" t="s">
        <v>250</v>
      </c>
      <c r="C10" s="374"/>
      <c r="D10" s="375"/>
      <c r="E10" s="63"/>
      <c r="F10" s="376"/>
      <c r="G10" s="377">
        <v>1781</v>
      </c>
      <c r="H10" s="43"/>
      <c r="I10" s="43"/>
      <c r="J10" s="43"/>
      <c r="K10" s="43"/>
      <c r="L10" s="43"/>
      <c r="M10" s="43"/>
      <c r="N10" s="43"/>
    </row>
    <row r="11" spans="1:14" ht="18.75">
      <c r="A11" s="138"/>
      <c r="B11" s="378" t="s">
        <v>30</v>
      </c>
      <c r="C11" s="379"/>
      <c r="D11" s="380"/>
      <c r="E11" s="139"/>
      <c r="F11" s="139"/>
      <c r="G11" s="381">
        <f>G10</f>
        <v>1781</v>
      </c>
      <c r="H11" s="43"/>
      <c r="I11" s="43"/>
      <c r="J11" s="43"/>
      <c r="K11" s="43"/>
      <c r="L11" s="43"/>
      <c r="M11" s="43"/>
      <c r="N11" s="43"/>
    </row>
    <row r="12" spans="1:14" ht="19.5" thickBot="1">
      <c r="A12" s="131"/>
      <c r="B12" s="132"/>
      <c r="C12" s="124"/>
      <c r="D12" s="124"/>
      <c r="E12" s="124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8.75">
      <c r="A13" s="15"/>
      <c r="B13" s="320" t="s">
        <v>37</v>
      </c>
      <c r="C13" s="321"/>
      <c r="D13" s="322"/>
      <c r="E13" s="149"/>
      <c r="F13" s="149"/>
      <c r="G13" s="150">
        <f>E6+G11</f>
        <v>4481</v>
      </c>
      <c r="H13" s="43"/>
      <c r="I13" s="43"/>
      <c r="J13" s="43"/>
      <c r="K13" s="43"/>
      <c r="L13" s="43"/>
      <c r="M13" s="43"/>
      <c r="N13" s="43"/>
    </row>
    <row r="14" spans="1:14" ht="18.75">
      <c r="A14" s="15"/>
      <c r="B14" s="323" t="s">
        <v>91</v>
      </c>
      <c r="C14" s="324"/>
      <c r="D14" s="325"/>
      <c r="E14" s="133"/>
      <c r="F14" s="133"/>
      <c r="G14" s="134"/>
      <c r="H14" s="43"/>
      <c r="I14" s="43"/>
      <c r="J14" s="43"/>
      <c r="K14" s="43"/>
      <c r="L14" s="43"/>
      <c r="M14" s="43"/>
      <c r="N14" s="43"/>
    </row>
    <row r="15" spans="1:14" ht="18.75">
      <c r="A15" s="15"/>
      <c r="B15" s="314" t="s">
        <v>93</v>
      </c>
      <c r="C15" s="315"/>
      <c r="D15" s="315"/>
      <c r="E15" s="315"/>
      <c r="F15" s="316"/>
      <c r="G15" s="135"/>
      <c r="H15" s="43"/>
      <c r="I15" s="43"/>
      <c r="J15" s="43"/>
      <c r="K15" s="43"/>
      <c r="L15" s="43"/>
      <c r="M15" s="43"/>
      <c r="N15" s="43"/>
    </row>
    <row r="16" spans="1:14" ht="19.5" thickBot="1">
      <c r="A16" s="136"/>
      <c r="B16" s="317" t="s">
        <v>38</v>
      </c>
      <c r="C16" s="318"/>
      <c r="D16" s="319"/>
      <c r="E16" s="147"/>
      <c r="F16" s="147"/>
      <c r="G16" s="148">
        <f>ROUND(G13+G14-G15,0)</f>
        <v>4481</v>
      </c>
      <c r="H16" s="43"/>
      <c r="I16" s="43"/>
      <c r="J16" s="43"/>
      <c r="K16" s="43"/>
      <c r="L16" s="43"/>
      <c r="M16" s="43"/>
      <c r="N16" s="43"/>
    </row>
    <row r="17" spans="1:14" ht="18.75">
      <c r="A17" s="15"/>
      <c r="B17" s="15"/>
      <c r="C17" s="15"/>
      <c r="D17" s="15"/>
      <c r="E17" s="15"/>
      <c r="F17" s="43"/>
      <c r="G17" s="43"/>
      <c r="H17" s="43"/>
      <c r="I17" s="43"/>
      <c r="J17" s="43"/>
      <c r="K17" s="43"/>
      <c r="L17" s="43"/>
      <c r="M17" s="43"/>
      <c r="N17" s="43"/>
    </row>
    <row r="18" spans="1:7" ht="78" customHeight="1">
      <c r="A18" s="15"/>
      <c r="B18" s="15"/>
      <c r="C18" s="15"/>
      <c r="D18" s="15"/>
      <c r="E18" s="15"/>
      <c r="F18" s="43"/>
      <c r="G18" s="43"/>
    </row>
    <row r="19" spans="1:7" ht="18.75">
      <c r="A19" s="15"/>
      <c r="B19" s="51" t="s">
        <v>33</v>
      </c>
      <c r="C19" s="52"/>
      <c r="D19" s="51"/>
      <c r="E19" s="125" t="s">
        <v>231</v>
      </c>
      <c r="F19" s="43"/>
      <c r="G19" s="43"/>
    </row>
    <row r="20" spans="1:7" ht="18.75">
      <c r="A20" s="15"/>
      <c r="B20" s="15"/>
      <c r="C20" s="53" t="s">
        <v>34</v>
      </c>
      <c r="D20" s="53"/>
      <c r="E20" s="126" t="s">
        <v>35</v>
      </c>
      <c r="F20" s="43"/>
      <c r="G20" s="43"/>
    </row>
    <row r="21" spans="1:7" ht="18.75">
      <c r="A21" s="15"/>
      <c r="B21" s="51"/>
      <c r="C21" s="51"/>
      <c r="D21" s="51"/>
      <c r="E21" s="51"/>
      <c r="F21" s="43"/>
      <c r="G21" s="43"/>
    </row>
    <row r="22" spans="1:7" ht="18.75">
      <c r="A22" s="15"/>
      <c r="B22" s="51" t="s">
        <v>144</v>
      </c>
      <c r="C22" s="52"/>
      <c r="D22" s="51"/>
      <c r="E22" s="125" t="s">
        <v>232</v>
      </c>
      <c r="F22" s="43"/>
      <c r="G22" s="43"/>
    </row>
    <row r="23" spans="1:7" ht="18.75">
      <c r="A23" s="15"/>
      <c r="B23" s="15"/>
      <c r="C23" s="53" t="s">
        <v>34</v>
      </c>
      <c r="D23" s="53"/>
      <c r="E23" s="126" t="s">
        <v>35</v>
      </c>
      <c r="F23" s="43"/>
      <c r="G23" s="43"/>
    </row>
    <row r="24" spans="2:6" ht="18.75">
      <c r="B24" s="299" t="s">
        <v>160</v>
      </c>
      <c r="C24" s="299"/>
      <c r="D24" s="299"/>
      <c r="E24" s="299"/>
      <c r="F24" s="299"/>
    </row>
  </sheetData>
  <sheetProtection/>
  <mergeCells count="11">
    <mergeCell ref="B10:D10"/>
    <mergeCell ref="B11:D11"/>
    <mergeCell ref="A1:E1"/>
    <mergeCell ref="A3:E3"/>
    <mergeCell ref="B24:F24"/>
    <mergeCell ref="B15:F15"/>
    <mergeCell ref="B16:D16"/>
    <mergeCell ref="B13:D13"/>
    <mergeCell ref="B14:D14"/>
    <mergeCell ref="A8:G8"/>
    <mergeCell ref="B9:D9"/>
  </mergeCells>
  <printOptions/>
  <pageMargins left="0.984251968503937" right="0.1968503937007874" top="0" bottom="0" header="0.2362204724409449" footer="0.1968503937007874"/>
  <pageSetup fitToWidth="3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Zeros="0" view="pageBreakPreview" zoomScale="75" zoomScaleSheetLayoutView="75" zoomScalePageLayoutView="0" workbookViewId="0" topLeftCell="A1">
      <selection activeCell="M5" sqref="M5:M6"/>
    </sheetView>
  </sheetViews>
  <sheetFormatPr defaultColWidth="9.140625" defaultRowHeight="12.75"/>
  <cols>
    <col min="1" max="1" width="5.140625" style="9" customWidth="1"/>
    <col min="2" max="2" width="22.7109375" style="9" customWidth="1"/>
    <col min="3" max="3" width="37.8515625" style="9" customWidth="1"/>
    <col min="4" max="4" width="9.57421875" style="9" customWidth="1"/>
    <col min="5" max="5" width="10.140625" style="9" customWidth="1"/>
    <col min="6" max="6" width="10.57421875" style="9" customWidth="1"/>
    <col min="7" max="7" width="14.8515625" style="9" customWidth="1"/>
    <col min="8" max="8" width="9.7109375" style="9" customWidth="1"/>
    <col min="9" max="10" width="9.28125" style="9" bestFit="1" customWidth="1"/>
    <col min="11" max="11" width="9.8515625" style="9" customWidth="1"/>
    <col min="12" max="12" width="8.140625" style="9" customWidth="1"/>
    <col min="13" max="13" width="9.28125" style="9" bestFit="1" customWidth="1"/>
    <col min="14" max="14" width="13.57421875" style="9" customWidth="1"/>
    <col min="15" max="15" width="9.7109375" style="62" bestFit="1" customWidth="1"/>
    <col min="16" max="16384" width="9.140625" style="62" customWidth="1"/>
  </cols>
  <sheetData>
    <row r="1" spans="1:7" ht="18.75">
      <c r="A1" s="312" t="s">
        <v>152</v>
      </c>
      <c r="B1" s="312"/>
      <c r="C1" s="312"/>
      <c r="D1" s="312"/>
      <c r="E1" s="312"/>
      <c r="F1" s="312"/>
      <c r="G1" s="312"/>
    </row>
    <row r="2" spans="1:7" ht="27.75" customHeight="1">
      <c r="A2" s="313" t="s">
        <v>230</v>
      </c>
      <c r="B2" s="313"/>
      <c r="C2" s="313"/>
      <c r="D2" s="313"/>
      <c r="E2" s="313"/>
      <c r="F2" s="313"/>
      <c r="G2" s="313"/>
    </row>
    <row r="3" spans="1:14" s="70" customFormat="1" ht="18.75" customHeight="1">
      <c r="A3" s="328" t="s">
        <v>23</v>
      </c>
      <c r="B3" s="328" t="s">
        <v>39</v>
      </c>
      <c r="C3" s="328" t="s">
        <v>159</v>
      </c>
      <c r="D3" s="330" t="s">
        <v>40</v>
      </c>
      <c r="E3" s="331"/>
      <c r="F3" s="331"/>
      <c r="G3" s="332"/>
      <c r="H3" s="326" t="s">
        <v>41</v>
      </c>
      <c r="I3" s="326"/>
      <c r="J3" s="326"/>
      <c r="K3" s="326" t="s">
        <v>42</v>
      </c>
      <c r="L3" s="326"/>
      <c r="M3" s="326"/>
      <c r="N3" s="327" t="s">
        <v>43</v>
      </c>
    </row>
    <row r="4" spans="1:14" s="169" customFormat="1" ht="39" customHeight="1">
      <c r="A4" s="329"/>
      <c r="B4" s="329"/>
      <c r="C4" s="329"/>
      <c r="D4" s="167" t="s">
        <v>44</v>
      </c>
      <c r="E4" s="162" t="s">
        <v>81</v>
      </c>
      <c r="F4" s="162" t="s">
        <v>45</v>
      </c>
      <c r="G4" s="168" t="s">
        <v>28</v>
      </c>
      <c r="H4" s="162" t="s">
        <v>82</v>
      </c>
      <c r="I4" s="162" t="s">
        <v>45</v>
      </c>
      <c r="J4" s="168" t="s">
        <v>28</v>
      </c>
      <c r="K4" s="162" t="s">
        <v>83</v>
      </c>
      <c r="L4" s="162" t="s">
        <v>27</v>
      </c>
      <c r="M4" s="168" t="s">
        <v>28</v>
      </c>
      <c r="N4" s="327"/>
    </row>
    <row r="5" spans="1:14" ht="18.75">
      <c r="A5" s="68"/>
      <c r="B5" s="68"/>
      <c r="C5" s="68"/>
      <c r="D5" s="68"/>
      <c r="E5" s="68"/>
      <c r="F5" s="68"/>
      <c r="G5" s="163"/>
      <c r="H5" s="68"/>
      <c r="I5" s="68"/>
      <c r="J5" s="163"/>
      <c r="K5" s="68"/>
      <c r="L5" s="68"/>
      <c r="M5" s="163"/>
      <c r="N5" s="165">
        <f>G5+J5+M5</f>
        <v>0</v>
      </c>
    </row>
    <row r="6" spans="1:14" ht="19.5" thickBot="1">
      <c r="A6" s="63"/>
      <c r="B6" s="63"/>
      <c r="C6" s="63"/>
      <c r="D6" s="68"/>
      <c r="E6" s="68"/>
      <c r="F6" s="68"/>
      <c r="G6" s="141"/>
      <c r="H6" s="63"/>
      <c r="I6" s="63"/>
      <c r="J6" s="141"/>
      <c r="K6" s="63"/>
      <c r="L6" s="63"/>
      <c r="M6" s="141"/>
      <c r="N6" s="166">
        <f>G6+J6+M6</f>
        <v>0</v>
      </c>
    </row>
    <row r="7" spans="1:14" ht="19.5" thickBot="1">
      <c r="A7" s="71"/>
      <c r="B7" s="153" t="s">
        <v>85</v>
      </c>
      <c r="C7" s="153"/>
      <c r="D7" s="154"/>
      <c r="E7" s="155"/>
      <c r="F7" s="155"/>
      <c r="G7" s="164">
        <f>G5+G6</f>
        <v>0</v>
      </c>
      <c r="H7" s="155"/>
      <c r="I7" s="155"/>
      <c r="J7" s="164">
        <f>J5+J6</f>
        <v>0</v>
      </c>
      <c r="K7" s="155"/>
      <c r="L7" s="155"/>
      <c r="M7" s="164">
        <f>M5+M6</f>
        <v>0</v>
      </c>
      <c r="N7" s="222">
        <f>N5+N6</f>
        <v>0</v>
      </c>
    </row>
    <row r="8" spans="1:14" s="73" customFormat="1" ht="19.5" thickBot="1">
      <c r="A8" s="66"/>
      <c r="B8" s="66"/>
      <c r="C8" s="66"/>
      <c r="D8" s="66"/>
      <c r="E8" s="66"/>
      <c r="F8" s="72"/>
      <c r="G8" s="67"/>
      <c r="H8" s="65"/>
      <c r="I8" s="65"/>
      <c r="J8" s="65"/>
      <c r="K8" s="65"/>
      <c r="L8" s="65"/>
      <c r="M8" s="65"/>
      <c r="N8" s="65"/>
    </row>
    <row r="9" spans="2:7" ht="18.75">
      <c r="B9" s="334" t="s">
        <v>48</v>
      </c>
      <c r="C9" s="335"/>
      <c r="D9" s="335"/>
      <c r="E9" s="335"/>
      <c r="F9" s="335"/>
      <c r="G9" s="74">
        <f>N7</f>
        <v>0</v>
      </c>
    </row>
    <row r="10" spans="2:7" ht="18.75" customHeight="1">
      <c r="B10" s="336"/>
      <c r="C10" s="337"/>
      <c r="D10" s="337"/>
      <c r="E10" s="337"/>
      <c r="F10" s="337"/>
      <c r="G10" s="75"/>
    </row>
    <row r="11" spans="2:7" ht="18.75">
      <c r="B11" s="336"/>
      <c r="C11" s="337"/>
      <c r="D11" s="337"/>
      <c r="E11" s="337"/>
      <c r="F11" s="337"/>
      <c r="G11" s="75"/>
    </row>
    <row r="12" spans="1:14" ht="19.5" thickBot="1">
      <c r="A12" s="69"/>
      <c r="B12" s="338" t="s">
        <v>49</v>
      </c>
      <c r="C12" s="339"/>
      <c r="D12" s="339"/>
      <c r="E12" s="339"/>
      <c r="F12" s="339"/>
      <c r="G12" s="76">
        <f>ROUND(G9+G10-G11,0)</f>
        <v>0</v>
      </c>
      <c r="H12" s="69"/>
      <c r="I12" s="77"/>
      <c r="J12" s="69"/>
      <c r="K12" s="69"/>
      <c r="L12" s="69"/>
      <c r="M12" s="69"/>
      <c r="N12" s="69"/>
    </row>
    <row r="13" ht="18.75">
      <c r="D13" s="18"/>
    </row>
    <row r="14" spans="2:8" ht="18.75">
      <c r="B14" s="9" t="s">
        <v>33</v>
      </c>
      <c r="D14" s="78"/>
      <c r="E14" s="333" t="s">
        <v>231</v>
      </c>
      <c r="F14" s="333"/>
      <c r="G14" s="333"/>
      <c r="H14" s="127"/>
    </row>
    <row r="15" spans="4:8" ht="18.75">
      <c r="D15" s="128" t="s">
        <v>34</v>
      </c>
      <c r="E15" s="128"/>
      <c r="F15" s="128" t="s">
        <v>35</v>
      </c>
      <c r="H15" s="129"/>
    </row>
    <row r="16" ht="18.75">
      <c r="H16" s="65"/>
    </row>
    <row r="17" spans="2:8" ht="18.75">
      <c r="B17" s="9" t="s">
        <v>144</v>
      </c>
      <c r="C17" s="65"/>
      <c r="D17" s="78"/>
      <c r="E17" s="333" t="s">
        <v>232</v>
      </c>
      <c r="F17" s="333"/>
      <c r="G17" s="333"/>
      <c r="H17" s="127"/>
    </row>
    <row r="18" spans="4:8" ht="18.75">
      <c r="D18" s="128" t="s">
        <v>34</v>
      </c>
      <c r="E18" s="130" t="s">
        <v>67</v>
      </c>
      <c r="F18" s="130"/>
      <c r="G18" s="128"/>
      <c r="H18" s="129"/>
    </row>
    <row r="19" spans="3:7" ht="18.75">
      <c r="C19" s="22"/>
      <c r="D19" s="22"/>
      <c r="E19" s="22"/>
      <c r="F19" s="22"/>
      <c r="G19" s="22"/>
    </row>
  </sheetData>
  <sheetProtection/>
  <mergeCells count="15">
    <mergeCell ref="E17:G17"/>
    <mergeCell ref="B9:F9"/>
    <mergeCell ref="B10:F10"/>
    <mergeCell ref="B11:F11"/>
    <mergeCell ref="B12:F12"/>
    <mergeCell ref="H3:J3"/>
    <mergeCell ref="E14:G14"/>
    <mergeCell ref="K3:M3"/>
    <mergeCell ref="N3:N4"/>
    <mergeCell ref="A1:G1"/>
    <mergeCell ref="A2:G2"/>
    <mergeCell ref="A3:A4"/>
    <mergeCell ref="B3:B4"/>
    <mergeCell ref="C3:C4"/>
    <mergeCell ref="D3:G3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4.7109375" style="0" customWidth="1"/>
    <col min="2" max="2" width="20.57421875" style="0" customWidth="1"/>
    <col min="3" max="3" width="11.8515625" style="0" customWidth="1"/>
    <col min="4" max="4" width="12.140625" style="0" customWidth="1"/>
    <col min="5" max="5" width="9.8515625" style="0" customWidth="1"/>
    <col min="6" max="6" width="19.7109375" style="0" customWidth="1"/>
    <col min="7" max="7" width="13.7109375" style="0" bestFit="1" customWidth="1"/>
    <col min="8" max="16384" width="9.140625" style="1" customWidth="1"/>
  </cols>
  <sheetData>
    <row r="1" spans="1:7" s="7" customFormat="1" ht="19.5" customHeight="1">
      <c r="A1" s="340" t="s">
        <v>154</v>
      </c>
      <c r="B1" s="340"/>
      <c r="C1" s="340"/>
      <c r="D1" s="340"/>
      <c r="E1" s="340"/>
      <c r="F1" s="340"/>
      <c r="G1" s="340"/>
    </row>
    <row r="2" spans="1:6" s="7" customFormat="1" ht="16.5" customHeight="1">
      <c r="A2" s="341" t="s">
        <v>112</v>
      </c>
      <c r="B2" s="341"/>
      <c r="C2" s="341"/>
      <c r="D2" s="341"/>
      <c r="E2" s="341"/>
      <c r="F2" s="341"/>
    </row>
    <row r="3" spans="1:6" s="7" customFormat="1" ht="11.25" customHeight="1">
      <c r="A3" s="87"/>
      <c r="B3" s="87"/>
      <c r="C3" s="87"/>
      <c r="D3" s="87"/>
      <c r="E3" s="87"/>
      <c r="F3" s="87"/>
    </row>
    <row r="4" spans="1:8" s="92" customFormat="1" ht="57" customHeight="1">
      <c r="A4" s="88" t="s">
        <v>50</v>
      </c>
      <c r="B4" s="20" t="s">
        <v>51</v>
      </c>
      <c r="C4" s="4" t="s">
        <v>113</v>
      </c>
      <c r="D4" s="4" t="s">
        <v>114</v>
      </c>
      <c r="E4" s="89" t="s">
        <v>28</v>
      </c>
      <c r="F4" s="4" t="s">
        <v>155</v>
      </c>
      <c r="G4" s="90" t="s">
        <v>156</v>
      </c>
      <c r="H4" s="91"/>
    </row>
    <row r="5" spans="1:7" s="26" customFormat="1" ht="46.5" customHeight="1">
      <c r="A5" s="93" t="s">
        <v>52</v>
      </c>
      <c r="B5" s="23" t="s">
        <v>53</v>
      </c>
      <c r="C5" s="94">
        <v>1</v>
      </c>
      <c r="D5" s="94">
        <v>1649.988</v>
      </c>
      <c r="E5" s="95">
        <f>C5*D5</f>
        <v>1649.988</v>
      </c>
      <c r="F5" s="96">
        <v>1.1235</v>
      </c>
      <c r="G5" s="95">
        <f>ROUND(E5*F5,0)</f>
        <v>1854</v>
      </c>
    </row>
    <row r="6" spans="1:7" s="48" customFormat="1" ht="39" customHeight="1">
      <c r="A6" s="93" t="s">
        <v>54</v>
      </c>
      <c r="B6" s="23" t="s">
        <v>115</v>
      </c>
      <c r="C6" s="94">
        <v>50</v>
      </c>
      <c r="D6" s="94">
        <v>10.926</v>
      </c>
      <c r="E6" s="95">
        <f>C6*D6</f>
        <v>546.3</v>
      </c>
      <c r="F6" s="96">
        <v>1.085</v>
      </c>
      <c r="G6" s="95">
        <f>ROUND(E6*F6,0)</f>
        <v>593</v>
      </c>
    </row>
    <row r="7" spans="1:7" s="48" customFormat="1" ht="29.25" customHeight="1">
      <c r="A7" s="93" t="s">
        <v>55</v>
      </c>
      <c r="B7" s="23" t="s">
        <v>116</v>
      </c>
      <c r="C7" s="94">
        <v>1122</v>
      </c>
      <c r="D7" s="94">
        <v>2.15735</v>
      </c>
      <c r="E7" s="95">
        <f>C7*D7</f>
        <v>2420.5467000000003</v>
      </c>
      <c r="F7" s="96">
        <v>1.09</v>
      </c>
      <c r="G7" s="95">
        <f>ROUND(E7*F7,0)</f>
        <v>2638</v>
      </c>
    </row>
    <row r="8" spans="1:7" s="48" customFormat="1" ht="27" customHeight="1">
      <c r="A8" s="93" t="s">
        <v>56</v>
      </c>
      <c r="B8" s="23" t="s">
        <v>115</v>
      </c>
      <c r="C8" s="94"/>
      <c r="D8" s="94"/>
      <c r="E8" s="95">
        <f>C8*D8</f>
        <v>0</v>
      </c>
      <c r="F8" s="96">
        <v>1.14</v>
      </c>
      <c r="G8" s="95">
        <f>ROUND(E8*F8,0)</f>
        <v>0</v>
      </c>
    </row>
    <row r="9" spans="1:7" s="48" customFormat="1" ht="32.25" customHeight="1">
      <c r="A9" s="93" t="s">
        <v>57</v>
      </c>
      <c r="B9" s="23" t="s">
        <v>117</v>
      </c>
      <c r="C9" s="94"/>
      <c r="D9" s="94"/>
      <c r="E9" s="95">
        <f>C9*D9</f>
        <v>0</v>
      </c>
      <c r="F9" s="96">
        <v>1.085</v>
      </c>
      <c r="G9" s="95">
        <f>ROUND(E9*F9,0)</f>
        <v>0</v>
      </c>
    </row>
    <row r="10" spans="1:7" s="28" customFormat="1" ht="18.75">
      <c r="A10" s="97" t="s">
        <v>58</v>
      </c>
      <c r="B10" s="21"/>
      <c r="C10" s="98">
        <f>SUM(C5:C9)</f>
        <v>1173</v>
      </c>
      <c r="D10" s="98"/>
      <c r="E10" s="98">
        <f>SUM(E5:E9)</f>
        <v>4616.8347</v>
      </c>
      <c r="F10" s="98"/>
      <c r="G10" s="121">
        <f>SUM(G5:G9)</f>
        <v>5085</v>
      </c>
    </row>
    <row r="11" spans="1:6" ht="18.75">
      <c r="A11" s="22"/>
      <c r="B11" s="22"/>
      <c r="C11" s="22"/>
      <c r="D11" s="22"/>
      <c r="E11" s="22"/>
      <c r="F11" s="22"/>
    </row>
    <row r="12" spans="1:7" ht="18.75">
      <c r="A12" s="12" t="s">
        <v>33</v>
      </c>
      <c r="B12" s="13"/>
      <c r="C12" s="12"/>
      <c r="D12" s="261" t="s">
        <v>231</v>
      </c>
      <c r="E12" s="261"/>
      <c r="F12" s="261"/>
      <c r="G12" s="7"/>
    </row>
    <row r="13" spans="1:7" ht="18.75">
      <c r="A13" s="9"/>
      <c r="B13" s="14" t="s">
        <v>34</v>
      </c>
      <c r="C13" s="14"/>
      <c r="D13" s="262" t="s">
        <v>35</v>
      </c>
      <c r="E13" s="262"/>
      <c r="F13" s="262"/>
      <c r="G13" s="7"/>
    </row>
    <row r="14" spans="1:7" ht="18.75">
      <c r="A14" s="12"/>
      <c r="B14" s="12"/>
      <c r="C14" s="12"/>
      <c r="D14" s="12"/>
      <c r="E14" s="12"/>
      <c r="F14" s="12"/>
      <c r="G14" s="7"/>
    </row>
    <row r="15" spans="1:7" ht="18.75">
      <c r="A15" s="12" t="s">
        <v>144</v>
      </c>
      <c r="B15" s="13"/>
      <c r="C15" s="12"/>
      <c r="D15" s="261" t="s">
        <v>232</v>
      </c>
      <c r="E15" s="261"/>
      <c r="F15" s="261"/>
      <c r="G15" s="7"/>
    </row>
    <row r="16" spans="1:6" ht="18.75">
      <c r="A16" s="9"/>
      <c r="B16" s="14" t="s">
        <v>34</v>
      </c>
      <c r="C16" s="14"/>
      <c r="D16" s="262" t="s">
        <v>35</v>
      </c>
      <c r="E16" s="262"/>
      <c r="F16" s="262"/>
    </row>
    <row r="18" spans="1:6" ht="18.75">
      <c r="A18" s="22"/>
      <c r="B18" s="22"/>
      <c r="C18" s="22"/>
      <c r="D18" s="22"/>
      <c r="E18" s="22"/>
      <c r="F18" s="22"/>
    </row>
    <row r="19" spans="1:6" ht="18.75">
      <c r="A19" s="22"/>
      <c r="B19" s="22"/>
      <c r="C19" s="22"/>
      <c r="D19" s="22"/>
      <c r="E19" s="22"/>
      <c r="F19" s="22"/>
    </row>
  </sheetData>
  <sheetProtection/>
  <mergeCells count="6">
    <mergeCell ref="D15:F15"/>
    <mergeCell ref="D16:F16"/>
    <mergeCell ref="A1:G1"/>
    <mergeCell ref="D12:F12"/>
    <mergeCell ref="D13:F13"/>
    <mergeCell ref="A2:F2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3"/>
  <sheetViews>
    <sheetView showZeros="0" zoomScale="75" zoomScaleNormal="75" zoomScalePageLayoutView="0" workbookViewId="0" topLeftCell="I4">
      <selection activeCell="X7" sqref="X7"/>
    </sheetView>
  </sheetViews>
  <sheetFormatPr defaultColWidth="9.140625" defaultRowHeight="12.75"/>
  <cols>
    <col min="1" max="1" width="10.8515625" style="22" customWidth="1"/>
    <col min="2" max="2" width="24.7109375" style="22" customWidth="1"/>
    <col min="3" max="3" width="15.7109375" style="22" customWidth="1"/>
    <col min="4" max="4" width="14.57421875" style="22" customWidth="1"/>
    <col min="5" max="5" width="11.28125" style="22" customWidth="1"/>
    <col min="6" max="6" width="13.57421875" style="22" customWidth="1"/>
    <col min="7" max="7" width="13.7109375" style="22" bestFit="1" customWidth="1"/>
    <col min="8" max="8" width="15.28125" style="62" customWidth="1"/>
    <col min="9" max="9" width="16.57421875" style="62" customWidth="1"/>
    <col min="10" max="10" width="15.57421875" style="62" customWidth="1"/>
    <col min="11" max="11" width="13.00390625" style="62" customWidth="1"/>
    <col min="12" max="12" width="17.00390625" style="62" customWidth="1"/>
    <col min="13" max="13" width="11.00390625" style="62" customWidth="1"/>
    <col min="14" max="14" width="15.7109375" style="62" customWidth="1"/>
    <col min="15" max="15" width="15.57421875" style="62" customWidth="1"/>
    <col min="16" max="16" width="16.00390625" style="62" customWidth="1"/>
    <col min="17" max="17" width="15.421875" style="62" customWidth="1"/>
    <col min="18" max="18" width="11.00390625" style="62" customWidth="1"/>
    <col min="19" max="24" width="15.7109375" style="62" customWidth="1"/>
    <col min="25" max="30" width="14.8515625" style="1" customWidth="1"/>
    <col min="31" max="31" width="15.421875" style="1" customWidth="1"/>
    <col min="32" max="32" width="13.8515625" style="1" customWidth="1"/>
    <col min="33" max="33" width="12.421875" style="1" customWidth="1"/>
    <col min="34" max="16384" width="9.140625" style="1" customWidth="1"/>
  </cols>
  <sheetData>
    <row r="1" spans="1:37" s="64" customFormat="1" ht="15.75">
      <c r="A1" s="347" t="s">
        <v>118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99"/>
      <c r="T1" s="99"/>
      <c r="U1" s="99"/>
      <c r="V1" s="99"/>
      <c r="W1" s="99"/>
      <c r="X1" s="99"/>
      <c r="Y1" s="100"/>
      <c r="Z1" s="100"/>
      <c r="AA1" s="100"/>
      <c r="AB1" s="100"/>
      <c r="AC1" s="100"/>
      <c r="AD1" s="100"/>
      <c r="AH1" s="101"/>
      <c r="AI1" s="101"/>
      <c r="AJ1" s="101"/>
      <c r="AK1" s="101"/>
    </row>
    <row r="2" spans="1:37" s="64" customFormat="1" ht="15.75" customHeight="1">
      <c r="A2" s="341" t="s">
        <v>157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102"/>
      <c r="T2" s="102"/>
      <c r="U2" s="102"/>
      <c r="V2" s="102"/>
      <c r="W2" s="102"/>
      <c r="X2" s="102"/>
      <c r="Y2" s="100"/>
      <c r="Z2" s="100"/>
      <c r="AA2" s="100"/>
      <c r="AB2" s="100"/>
      <c r="AC2" s="100"/>
      <c r="AD2" s="100"/>
      <c r="AF2" s="64" t="s">
        <v>9</v>
      </c>
      <c r="AH2" s="101"/>
      <c r="AI2" s="101"/>
      <c r="AJ2" s="101"/>
      <c r="AK2" s="101"/>
    </row>
    <row r="3" spans="1:37" s="64" customFormat="1" ht="18.75" customHeight="1">
      <c r="A3" s="103"/>
      <c r="B3" s="103"/>
      <c r="C3" s="87"/>
      <c r="D3" s="87"/>
      <c r="E3" s="87"/>
      <c r="F3" s="87"/>
      <c r="G3" s="341" t="s">
        <v>6</v>
      </c>
      <c r="H3" s="341"/>
      <c r="I3" s="341"/>
      <c r="J3" s="341"/>
      <c r="K3" s="341"/>
      <c r="L3" s="341"/>
      <c r="M3" s="87"/>
      <c r="N3" s="87"/>
      <c r="O3" s="87"/>
      <c r="P3" s="87"/>
      <c r="Q3" s="87"/>
      <c r="R3" s="104"/>
      <c r="S3" s="102"/>
      <c r="T3" s="102"/>
      <c r="U3" s="102"/>
      <c r="V3" s="102"/>
      <c r="W3" s="102"/>
      <c r="X3" s="102"/>
      <c r="Y3" s="100"/>
      <c r="Z3" s="100"/>
      <c r="AA3" s="100"/>
      <c r="AB3" s="100"/>
      <c r="AC3" s="100"/>
      <c r="AD3" s="100"/>
      <c r="AH3" s="101"/>
      <c r="AI3" s="101"/>
      <c r="AJ3" s="101"/>
      <c r="AK3" s="101"/>
    </row>
    <row r="4" spans="1:37" s="62" customFormat="1" ht="73.5" customHeight="1">
      <c r="A4" s="343" t="s">
        <v>119</v>
      </c>
      <c r="B4" s="343" t="s">
        <v>120</v>
      </c>
      <c r="C4" s="343" t="s">
        <v>121</v>
      </c>
      <c r="D4" s="343"/>
      <c r="E4" s="343"/>
      <c r="F4" s="343"/>
      <c r="G4" s="342" t="s">
        <v>122</v>
      </c>
      <c r="H4" s="342"/>
      <c r="I4" s="342"/>
      <c r="J4" s="342"/>
      <c r="K4" s="342"/>
      <c r="L4" s="342"/>
      <c r="M4" s="344" t="s">
        <v>123</v>
      </c>
      <c r="N4" s="345"/>
      <c r="O4" s="345"/>
      <c r="P4" s="345"/>
      <c r="Q4" s="345"/>
      <c r="R4" s="346"/>
      <c r="S4" s="342" t="s">
        <v>124</v>
      </c>
      <c r="T4" s="342"/>
      <c r="U4" s="342"/>
      <c r="V4" s="342"/>
      <c r="W4" s="342"/>
      <c r="X4" s="342"/>
      <c r="Y4" s="342" t="s">
        <v>125</v>
      </c>
      <c r="Z4" s="342"/>
      <c r="AA4" s="342"/>
      <c r="AB4" s="342"/>
      <c r="AC4" s="342"/>
      <c r="AD4" s="342"/>
      <c r="AE4" s="342" t="s">
        <v>126</v>
      </c>
      <c r="AF4" s="342"/>
      <c r="AG4" s="342"/>
      <c r="AH4" s="73"/>
      <c r="AI4" s="73"/>
      <c r="AJ4" s="73"/>
      <c r="AK4" s="73"/>
    </row>
    <row r="5" spans="1:37" s="64" customFormat="1" ht="225" customHeight="1">
      <c r="A5" s="343"/>
      <c r="B5" s="343"/>
      <c r="C5" s="105" t="s">
        <v>158</v>
      </c>
      <c r="D5" s="105" t="s">
        <v>5</v>
      </c>
      <c r="E5" s="105" t="s">
        <v>0</v>
      </c>
      <c r="F5" s="105" t="s">
        <v>1</v>
      </c>
      <c r="G5" s="105" t="s">
        <v>158</v>
      </c>
      <c r="H5" s="105" t="s">
        <v>5</v>
      </c>
      <c r="I5" s="105" t="s">
        <v>2</v>
      </c>
      <c r="J5" s="105" t="s">
        <v>3</v>
      </c>
      <c r="K5" s="105" t="s">
        <v>8</v>
      </c>
      <c r="L5" s="105" t="s">
        <v>4</v>
      </c>
      <c r="M5" s="105" t="s">
        <v>158</v>
      </c>
      <c r="N5" s="105" t="s">
        <v>5</v>
      </c>
      <c r="O5" s="105" t="s">
        <v>2</v>
      </c>
      <c r="P5" s="105" t="s">
        <v>3</v>
      </c>
      <c r="Q5" s="105" t="s">
        <v>8</v>
      </c>
      <c r="R5" s="105" t="s">
        <v>4</v>
      </c>
      <c r="S5" s="105" t="s">
        <v>158</v>
      </c>
      <c r="T5" s="105" t="s">
        <v>5</v>
      </c>
      <c r="U5" s="105" t="s">
        <v>2</v>
      </c>
      <c r="V5" s="105" t="s">
        <v>3</v>
      </c>
      <c r="W5" s="105" t="s">
        <v>8</v>
      </c>
      <c r="X5" s="105" t="s">
        <v>4</v>
      </c>
      <c r="Y5" s="105" t="s">
        <v>158</v>
      </c>
      <c r="Z5" s="105" t="s">
        <v>5</v>
      </c>
      <c r="AA5" s="105" t="s">
        <v>2</v>
      </c>
      <c r="AB5" s="105" t="s">
        <v>3</v>
      </c>
      <c r="AC5" s="105" t="s">
        <v>8</v>
      </c>
      <c r="AD5" s="105" t="s">
        <v>4</v>
      </c>
      <c r="AE5" s="105" t="s">
        <v>158</v>
      </c>
      <c r="AF5" s="105" t="s">
        <v>5</v>
      </c>
      <c r="AG5" s="105" t="s">
        <v>4</v>
      </c>
      <c r="AH5" s="101"/>
      <c r="AI5" s="101"/>
      <c r="AJ5" s="101"/>
      <c r="AK5" s="101"/>
    </row>
    <row r="6" spans="1:37" s="62" customFormat="1" ht="18.75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  <c r="N6" s="106">
        <v>14</v>
      </c>
      <c r="O6" s="106">
        <v>15</v>
      </c>
      <c r="P6" s="106">
        <v>16</v>
      </c>
      <c r="Q6" s="106">
        <v>17</v>
      </c>
      <c r="R6" s="106">
        <v>18</v>
      </c>
      <c r="S6" s="106">
        <v>19</v>
      </c>
      <c r="T6" s="106">
        <v>20</v>
      </c>
      <c r="U6" s="106">
        <v>21</v>
      </c>
      <c r="V6" s="106">
        <v>22</v>
      </c>
      <c r="W6" s="106">
        <v>23</v>
      </c>
      <c r="X6" s="106">
        <v>24</v>
      </c>
      <c r="Y6" s="106">
        <v>25</v>
      </c>
      <c r="Z6" s="106">
        <v>26</v>
      </c>
      <c r="AA6" s="106">
        <v>27</v>
      </c>
      <c r="AB6" s="106">
        <v>28</v>
      </c>
      <c r="AC6" s="106">
        <v>29</v>
      </c>
      <c r="AD6" s="106">
        <v>30</v>
      </c>
      <c r="AE6" s="106">
        <v>31</v>
      </c>
      <c r="AF6" s="106">
        <v>32</v>
      </c>
      <c r="AG6" s="106">
        <v>33</v>
      </c>
      <c r="AH6" s="73"/>
      <c r="AI6" s="73"/>
      <c r="AJ6" s="73"/>
      <c r="AK6" s="73"/>
    </row>
    <row r="7" spans="1:37" s="110" customFormat="1" ht="30" customHeight="1">
      <c r="A7" s="156">
        <v>70401</v>
      </c>
      <c r="B7" s="157" t="s">
        <v>234</v>
      </c>
      <c r="C7" s="157">
        <f>G7+M7+S7</f>
        <v>706.94</v>
      </c>
      <c r="D7" s="157">
        <f>H7+O7+U7+AA7+AF7</f>
        <v>5767</v>
      </c>
      <c r="E7" s="158">
        <f>L7+R7+X7+AD7+AG7</f>
        <v>5085</v>
      </c>
      <c r="F7" s="367">
        <f>E7/D7*100-100</f>
        <v>-11.825906016993244</v>
      </c>
      <c r="G7" s="157">
        <v>0</v>
      </c>
      <c r="H7" s="157">
        <v>2717</v>
      </c>
      <c r="I7" s="157">
        <v>2717</v>
      </c>
      <c r="J7" s="157">
        <f>'2270 (1)'!C5</f>
        <v>1</v>
      </c>
      <c r="K7" s="157">
        <f>'2270 (1)'!D5</f>
        <v>1649.988</v>
      </c>
      <c r="L7" s="158">
        <f>'2270 (1)'!G5</f>
        <v>1854</v>
      </c>
      <c r="M7" s="157">
        <v>0</v>
      </c>
      <c r="N7" s="157">
        <v>603</v>
      </c>
      <c r="O7" s="157">
        <v>50</v>
      </c>
      <c r="P7" s="157">
        <f>'2270 (1)'!C6</f>
        <v>50</v>
      </c>
      <c r="Q7" s="157">
        <f>'2270 (1)'!D6</f>
        <v>10.926</v>
      </c>
      <c r="R7" s="158">
        <f>'2270 (1)'!G6</f>
        <v>593</v>
      </c>
      <c r="S7" s="157">
        <v>706.94</v>
      </c>
      <c r="T7" s="157">
        <v>5676</v>
      </c>
      <c r="U7" s="157">
        <v>3000</v>
      </c>
      <c r="V7" s="157">
        <f>'2270 (1)'!C7</f>
        <v>1122</v>
      </c>
      <c r="W7" s="157">
        <f>'2270 (1)'!D7</f>
        <v>2.15735</v>
      </c>
      <c r="X7" s="158">
        <f>'2270 (1)'!G7</f>
        <v>2638</v>
      </c>
      <c r="Y7" s="107"/>
      <c r="Z7" s="107"/>
      <c r="AA7" s="107"/>
      <c r="AB7" s="107">
        <f>'2270 (1)'!C8</f>
        <v>0</v>
      </c>
      <c r="AC7" s="107">
        <f>'2270 (1)'!D8</f>
        <v>0</v>
      </c>
      <c r="AD7" s="108">
        <f>'2270 (1)'!G8</f>
        <v>0</v>
      </c>
      <c r="AE7" s="107"/>
      <c r="AF7" s="107"/>
      <c r="AG7" s="108">
        <f>'[1] 2270(1)'!G9</f>
        <v>0</v>
      </c>
      <c r="AH7" s="109"/>
      <c r="AI7" s="109"/>
      <c r="AJ7" s="109"/>
      <c r="AK7" s="109"/>
    </row>
    <row r="9" spans="1:7" ht="18.75">
      <c r="A9" s="12" t="s">
        <v>33</v>
      </c>
      <c r="C9" s="13"/>
      <c r="D9" s="12"/>
      <c r="E9" s="151" t="s">
        <v>231</v>
      </c>
      <c r="F9" s="152"/>
      <c r="G9" s="152"/>
    </row>
    <row r="10" spans="1:7" ht="18.75">
      <c r="A10" s="9"/>
      <c r="C10" s="14" t="s">
        <v>34</v>
      </c>
      <c r="D10" s="14"/>
      <c r="E10" s="14" t="s">
        <v>35</v>
      </c>
      <c r="F10" s="14"/>
      <c r="G10" s="14"/>
    </row>
    <row r="11" spans="1:7" ht="18.75">
      <c r="A11" s="12"/>
      <c r="C11" s="12"/>
      <c r="D11" s="12"/>
      <c r="E11" s="12"/>
      <c r="F11" s="12"/>
      <c r="G11" s="12"/>
    </row>
    <row r="12" spans="1:7" ht="18.75">
      <c r="A12" s="12" t="s">
        <v>144</v>
      </c>
      <c r="C12" s="13"/>
      <c r="D12" s="12"/>
      <c r="E12" s="151" t="s">
        <v>232</v>
      </c>
      <c r="F12" s="152"/>
      <c r="G12" s="152"/>
    </row>
    <row r="13" spans="1:7" ht="18.75">
      <c r="A13" s="9"/>
      <c r="C13" s="14" t="s">
        <v>34</v>
      </c>
      <c r="D13" s="14"/>
      <c r="E13" s="14" t="s">
        <v>35</v>
      </c>
      <c r="F13" s="14"/>
      <c r="G13" s="14"/>
    </row>
  </sheetData>
  <sheetProtection/>
  <mergeCells count="11">
    <mergeCell ref="A1:R1"/>
    <mergeCell ref="A2:R2"/>
    <mergeCell ref="G3:L3"/>
    <mergeCell ref="A4:A5"/>
    <mergeCell ref="S4:X4"/>
    <mergeCell ref="Y4:AD4"/>
    <mergeCell ref="AE4:AG4"/>
    <mergeCell ref="B4:B5"/>
    <mergeCell ref="C4:F4"/>
    <mergeCell ref="G4:L4"/>
    <mergeCell ref="M4:R4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Zeros="0" view="pageBreakPreview" zoomScaleSheetLayoutView="100" zoomScalePageLayoutView="0" workbookViewId="0" topLeftCell="A1">
      <selection activeCell="F22" sqref="E22:F22"/>
    </sheetView>
  </sheetViews>
  <sheetFormatPr defaultColWidth="9.140625" defaultRowHeight="12.75"/>
  <cols>
    <col min="1" max="1" width="4.28125" style="0" customWidth="1"/>
    <col min="2" max="2" width="28.140625" style="0" customWidth="1"/>
    <col min="3" max="3" width="12.00390625" style="0" customWidth="1"/>
    <col min="4" max="4" width="12.421875" style="0" customWidth="1"/>
    <col min="6" max="6" width="13.140625" style="0" customWidth="1"/>
    <col min="7" max="16384" width="9.140625" style="1" customWidth="1"/>
  </cols>
  <sheetData>
    <row r="1" spans="1:6" ht="36.75" customHeight="1">
      <c r="A1" s="305" t="s">
        <v>64</v>
      </c>
      <c r="B1" s="305"/>
      <c r="C1" s="305"/>
      <c r="D1" s="305"/>
      <c r="E1" s="305"/>
      <c r="F1" s="305"/>
    </row>
    <row r="2" spans="1:6" ht="32.25" customHeight="1">
      <c r="A2" s="348" t="s">
        <v>7</v>
      </c>
      <c r="B2" s="348"/>
      <c r="C2" s="348"/>
      <c r="D2" s="348"/>
      <c r="E2" s="348"/>
      <c r="F2" s="348"/>
    </row>
    <row r="3" spans="1:6" ht="32.25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</row>
    <row r="4" spans="1:6" ht="18.75">
      <c r="A4" s="5">
        <v>1</v>
      </c>
      <c r="B4" s="5"/>
      <c r="C4" s="5"/>
      <c r="D4" s="5"/>
      <c r="E4" s="5"/>
      <c r="F4" s="5">
        <f>D4*E4</f>
        <v>0</v>
      </c>
    </row>
    <row r="5" spans="1:6" ht="26.25" customHeight="1">
      <c r="A5" s="5">
        <v>2</v>
      </c>
      <c r="B5" s="5"/>
      <c r="C5" s="5"/>
      <c r="D5" s="5"/>
      <c r="E5" s="5"/>
      <c r="F5" s="5">
        <f>D5*E5</f>
        <v>0</v>
      </c>
    </row>
    <row r="6" spans="1:6" ht="18.75">
      <c r="A6" s="5">
        <v>3</v>
      </c>
      <c r="B6" s="5"/>
      <c r="C6" s="5"/>
      <c r="D6" s="5"/>
      <c r="E6" s="5"/>
      <c r="F6" s="5">
        <f>D6*E6</f>
        <v>0</v>
      </c>
    </row>
    <row r="7" spans="1:6" ht="18.75">
      <c r="A7" s="138"/>
      <c r="B7" s="138" t="s">
        <v>30</v>
      </c>
      <c r="C7" s="138"/>
      <c r="D7" s="138"/>
      <c r="E7" s="138"/>
      <c r="F7" s="138">
        <f>SUM(F4:F6)</f>
        <v>0</v>
      </c>
    </row>
    <row r="8" spans="1:6" ht="18.75">
      <c r="A8" s="8"/>
      <c r="B8" s="8"/>
      <c r="C8" s="8"/>
      <c r="D8" s="8"/>
      <c r="E8" s="8"/>
      <c r="F8" s="8"/>
    </row>
    <row r="9" spans="2:6" ht="18.75">
      <c r="B9" s="349" t="s">
        <v>65</v>
      </c>
      <c r="C9" s="349"/>
      <c r="D9" s="349"/>
      <c r="E9" s="349"/>
      <c r="F9" s="159">
        <f>F7</f>
        <v>0</v>
      </c>
    </row>
    <row r="10" spans="2:6" ht="18.75">
      <c r="B10" s="301"/>
      <c r="C10" s="301"/>
      <c r="D10" s="301"/>
      <c r="E10" s="301"/>
      <c r="F10" s="10"/>
    </row>
    <row r="11" spans="2:6" ht="18.75">
      <c r="B11" s="301"/>
      <c r="C11" s="301"/>
      <c r="D11" s="301"/>
      <c r="E11" s="301"/>
      <c r="F11" s="10"/>
    </row>
    <row r="12" spans="2:6" ht="18.75">
      <c r="B12" s="349" t="s">
        <v>66</v>
      </c>
      <c r="C12" s="349"/>
      <c r="D12" s="349"/>
      <c r="E12" s="349"/>
      <c r="F12" s="160">
        <f>ROUND(F9+F10-F11,0)</f>
        <v>0</v>
      </c>
    </row>
    <row r="13" spans="4:6" ht="18.75">
      <c r="D13" s="8"/>
      <c r="E13" s="8"/>
      <c r="F13" s="29"/>
    </row>
    <row r="14" spans="2:6" ht="49.5" customHeight="1">
      <c r="B14" s="299" t="s">
        <v>160</v>
      </c>
      <c r="C14" s="299"/>
      <c r="D14" s="299"/>
      <c r="E14" s="299"/>
      <c r="F14" s="299"/>
    </row>
    <row r="15" spans="1:6" ht="18.75">
      <c r="A15" s="7"/>
      <c r="B15" s="12" t="s">
        <v>33</v>
      </c>
      <c r="C15" s="13"/>
      <c r="D15" s="12"/>
      <c r="E15" s="261"/>
      <c r="F15" s="261"/>
    </row>
    <row r="16" spans="1:6" ht="18.75">
      <c r="A16" s="7"/>
      <c r="B16" s="9"/>
      <c r="C16" s="14" t="s">
        <v>34</v>
      </c>
      <c r="D16" s="14"/>
      <c r="E16" s="302" t="s">
        <v>35</v>
      </c>
      <c r="F16" s="302"/>
    </row>
    <row r="17" spans="1:6" ht="18.75">
      <c r="A17" s="7"/>
      <c r="B17" s="12"/>
      <c r="C17" s="12"/>
      <c r="D17" s="12"/>
      <c r="E17" s="12"/>
      <c r="F17" s="12"/>
    </row>
    <row r="18" spans="1:6" ht="18.75">
      <c r="A18" s="7"/>
      <c r="B18" s="12" t="s">
        <v>144</v>
      </c>
      <c r="C18" s="13"/>
      <c r="D18" s="12"/>
      <c r="E18" s="261"/>
      <c r="F18" s="261"/>
    </row>
    <row r="19" spans="2:6" ht="18.75">
      <c r="B19" s="9"/>
      <c r="C19" s="14" t="s">
        <v>34</v>
      </c>
      <c r="D19" s="14"/>
      <c r="E19" s="302" t="s">
        <v>35</v>
      </c>
      <c r="F19" s="302"/>
    </row>
    <row r="20" spans="2:6" ht="18.75">
      <c r="B20" s="7"/>
      <c r="C20" s="7"/>
      <c r="D20" s="7"/>
      <c r="E20" s="7"/>
      <c r="F20" s="7"/>
    </row>
  </sheetData>
  <sheetProtection/>
  <mergeCells count="11">
    <mergeCell ref="B12:E12"/>
    <mergeCell ref="A1:F1"/>
    <mergeCell ref="A2:F2"/>
    <mergeCell ref="B9:E9"/>
    <mergeCell ref="B14:F14"/>
    <mergeCell ref="E19:F19"/>
    <mergeCell ref="E15:F15"/>
    <mergeCell ref="E16:F16"/>
    <mergeCell ref="E18:F18"/>
    <mergeCell ref="B10:E10"/>
    <mergeCell ref="B11:E11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2016-09-29T13:23:58Z</cp:lastPrinted>
  <dcterms:created xsi:type="dcterms:W3CDTF">1996-10-08T23:32:33Z</dcterms:created>
  <dcterms:modified xsi:type="dcterms:W3CDTF">2017-01-23T12:29:50Z</dcterms:modified>
  <cp:category/>
  <cp:version/>
  <cp:contentType/>
  <cp:contentStatus/>
</cp:coreProperties>
</file>